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Chapitres 4 - 5 - 6\"/>
    </mc:Choice>
  </mc:AlternateContent>
  <xr:revisionPtr revIDLastSave="0" documentId="13_ncr:1_{AD97E1FC-6863-4D38-8110-9D56FCCAF64E}" xr6:coauthVersionLast="47" xr6:coauthVersionMax="47" xr10:uidLastSave="{00000000-0000-0000-0000-000000000000}"/>
  <bookViews>
    <workbookView xWindow="-120" yWindow="-120" windowWidth="20730" windowHeight="11040" firstSheet="3" activeTab="5" xr2:uid="{149266F9-4730-48A2-AC7E-F80B3DC510FA}"/>
  </bookViews>
  <sheets>
    <sheet name="CONSEIL D UTILISATION " sheetId="6" r:id="rId1"/>
    <sheet name="TABLE  2026" sheetId="2" r:id="rId2"/>
    <sheet name="SUIVI COTISATIONS RETRAITE" sheetId="1" r:id="rId3"/>
    <sheet name="MATRICE PRESENTATION " sheetId="4" r:id="rId4"/>
    <sheet name="MATRICE ESSENTIEL " sheetId="5" r:id="rId5"/>
    <sheet name="PRESENTATION BP COMPLEMENTAIRE " sheetId="3" r:id="rId6"/>
  </sheets>
  <externalReferences>
    <externalReference r:id="rId7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E1" i="1"/>
  <c r="E78" i="2"/>
  <c r="D78" i="2"/>
  <c r="E72" i="2"/>
  <c r="D72" i="2"/>
  <c r="C72" i="2"/>
  <c r="B72" i="2"/>
  <c r="E59" i="2"/>
  <c r="C59" i="2"/>
  <c r="E56" i="2"/>
  <c r="C56" i="2"/>
  <c r="D5" i="2"/>
  <c r="C5" i="2"/>
  <c r="D4" i="2"/>
  <c r="C4" i="2"/>
  <c r="C33" i="5" l="1"/>
  <c r="C32" i="5"/>
  <c r="C30" i="5"/>
  <c r="C29" i="5"/>
  <c r="C27" i="5"/>
  <c r="C26" i="5"/>
  <c r="K5" i="5"/>
  <c r="C18" i="5" s="1"/>
  <c r="C24" i="5" s="1"/>
  <c r="J5" i="5"/>
  <c r="C17" i="5" s="1"/>
  <c r="C23" i="5" s="1"/>
  <c r="H5" i="5"/>
  <c r="C15" i="5" s="1"/>
  <c r="G5" i="5"/>
  <c r="C14" i="5" s="1"/>
  <c r="E5" i="5"/>
  <c r="C12" i="5" s="1"/>
  <c r="C21" i="5" s="1"/>
  <c r="D5" i="5"/>
  <c r="C11" i="5" s="1"/>
  <c r="C20" i="5" s="1"/>
  <c r="K6" i="4"/>
  <c r="J6" i="4"/>
  <c r="C18" i="4" s="1"/>
  <c r="H6" i="4"/>
  <c r="G6" i="4"/>
  <c r="E6" i="4"/>
  <c r="D6" i="4"/>
  <c r="C12" i="4" s="1"/>
  <c r="C34" i="4"/>
  <c r="C33" i="4"/>
  <c r="C31" i="4"/>
  <c r="C30" i="4"/>
  <c r="C28" i="4"/>
  <c r="C27" i="4"/>
  <c r="B24" i="1"/>
  <c r="C19" i="4"/>
  <c r="C16" i="4"/>
  <c r="C15" i="4"/>
  <c r="C13" i="4"/>
  <c r="G25" i="3"/>
  <c r="F25" i="3"/>
  <c r="G19" i="3"/>
  <c r="F19" i="3"/>
  <c r="E19" i="3"/>
  <c r="D19" i="3"/>
  <c r="B35" i="1"/>
  <c r="B34" i="1"/>
  <c r="B33" i="1"/>
  <c r="B32" i="1"/>
  <c r="B31" i="1"/>
  <c r="B30" i="1"/>
  <c r="B29" i="1"/>
  <c r="B28" i="1"/>
  <c r="B27" i="1"/>
  <c r="B26" i="1"/>
  <c r="B25" i="1"/>
  <c r="B36" i="1" s="1"/>
  <c r="E24" i="1"/>
  <c r="B19" i="1"/>
  <c r="E7" i="1"/>
  <c r="C7" i="1"/>
  <c r="C8" i="1" s="1"/>
  <c r="C36" i="4" l="1"/>
  <c r="C37" i="4"/>
  <c r="C35" i="5"/>
  <c r="D26" i="5"/>
  <c r="C36" i="5"/>
  <c r="D27" i="5"/>
  <c r="C21" i="4"/>
  <c r="C22" i="4"/>
  <c r="C24" i="4"/>
  <c r="C25" i="4"/>
  <c r="C24" i="1"/>
  <c r="D7" i="1"/>
  <c r="H7" i="1" s="1"/>
  <c r="I7" i="1" s="1"/>
  <c r="E8" i="1"/>
  <c r="J7" i="1"/>
  <c r="K7" i="1" s="1"/>
  <c r="E25" i="1"/>
  <c r="D34" i="5" l="1"/>
  <c r="D28" i="5"/>
  <c r="D24" i="1"/>
  <c r="D35" i="4"/>
  <c r="D29" i="4"/>
  <c r="E26" i="1"/>
  <c r="E9" i="1"/>
  <c r="D8" i="1"/>
  <c r="F7" i="1"/>
  <c r="G7" i="1" s="1"/>
  <c r="C25" i="1"/>
  <c r="C9" i="1"/>
  <c r="D25" i="1"/>
  <c r="D13" i="5" l="1"/>
  <c r="D10" i="5"/>
  <c r="H24" i="1"/>
  <c r="I24" i="1" s="1"/>
  <c r="F24" i="1"/>
  <c r="G24" i="1" s="1"/>
  <c r="D30" i="5"/>
  <c r="D29" i="5"/>
  <c r="D36" i="5"/>
  <c r="D35" i="5"/>
  <c r="D37" i="4"/>
  <c r="D36" i="4"/>
  <c r="D28" i="4"/>
  <c r="D27" i="4"/>
  <c r="D31" i="4"/>
  <c r="D30" i="4"/>
  <c r="D14" i="4"/>
  <c r="D11" i="4"/>
  <c r="D20" i="4" s="1"/>
  <c r="H25" i="1"/>
  <c r="F25" i="1"/>
  <c r="C26" i="1"/>
  <c r="C10" i="1"/>
  <c r="D9" i="1"/>
  <c r="J9" i="1" s="1"/>
  <c r="F8" i="1"/>
  <c r="G8" i="1" s="1"/>
  <c r="J8" i="1"/>
  <c r="K8" i="1" s="1"/>
  <c r="E28" i="5" s="1"/>
  <c r="H8" i="1"/>
  <c r="I8" i="1" s="1"/>
  <c r="E10" i="1"/>
  <c r="E27" i="1"/>
  <c r="G25" i="1" l="1"/>
  <c r="K9" i="1"/>
  <c r="F26" i="4" s="1"/>
  <c r="H9" i="1"/>
  <c r="I9" i="1" s="1"/>
  <c r="I25" i="1"/>
  <c r="E31" i="5" s="1"/>
  <c r="D26" i="1"/>
  <c r="D22" i="5"/>
  <c r="E16" i="5"/>
  <c r="D16" i="5"/>
  <c r="I7" i="5"/>
  <c r="D23" i="4"/>
  <c r="D17" i="4"/>
  <c r="D31" i="5"/>
  <c r="D32" i="4"/>
  <c r="D19" i="5"/>
  <c r="D12" i="5"/>
  <c r="D11" i="5"/>
  <c r="D15" i="5"/>
  <c r="D14" i="5"/>
  <c r="F25" i="5"/>
  <c r="E30" i="5"/>
  <c r="E29" i="5"/>
  <c r="E13" i="5"/>
  <c r="E10" i="5"/>
  <c r="E22" i="5"/>
  <c r="E23" i="4"/>
  <c r="E24" i="4" s="1"/>
  <c r="E32" i="4"/>
  <c r="E29" i="4"/>
  <c r="E14" i="4"/>
  <c r="E11" i="4"/>
  <c r="D13" i="4"/>
  <c r="D12" i="4"/>
  <c r="D16" i="4"/>
  <c r="D15" i="4"/>
  <c r="E28" i="1"/>
  <c r="E11" i="1"/>
  <c r="D10" i="1"/>
  <c r="F9" i="1"/>
  <c r="G9" i="1" s="1"/>
  <c r="C27" i="1"/>
  <c r="C11" i="1"/>
  <c r="F27" i="4" l="1"/>
  <c r="F28" i="4"/>
  <c r="F35" i="4"/>
  <c r="F37" i="4" s="1"/>
  <c r="F29" i="4"/>
  <c r="F31" i="4" s="1"/>
  <c r="E25" i="4"/>
  <c r="E25" i="5"/>
  <c r="E34" i="5" s="1"/>
  <c r="E26" i="4"/>
  <c r="E28" i="4" s="1"/>
  <c r="D27" i="1"/>
  <c r="H27" i="1" s="1"/>
  <c r="I27" i="1" s="1"/>
  <c r="D34" i="4"/>
  <c r="D33" i="4"/>
  <c r="D33" i="5"/>
  <c r="D32" i="5"/>
  <c r="D19" i="4"/>
  <c r="D22" i="4" s="1"/>
  <c r="D18" i="4"/>
  <c r="E18" i="4"/>
  <c r="E19" i="4"/>
  <c r="D25" i="4"/>
  <c r="D24" i="4"/>
  <c r="D18" i="5"/>
  <c r="D21" i="5" s="1"/>
  <c r="D17" i="5"/>
  <c r="D20" i="5" s="1"/>
  <c r="E18" i="5"/>
  <c r="E17" i="5"/>
  <c r="D24" i="5"/>
  <c r="D23" i="5"/>
  <c r="H26" i="1"/>
  <c r="I26" i="1" s="1"/>
  <c r="F26" i="1"/>
  <c r="G26" i="1" s="1"/>
  <c r="F11" i="4"/>
  <c r="F20" i="4" s="1"/>
  <c r="F10" i="5"/>
  <c r="E26" i="5"/>
  <c r="E33" i="5"/>
  <c r="E32" i="5"/>
  <c r="E24" i="5"/>
  <c r="E23" i="5"/>
  <c r="E19" i="5"/>
  <c r="E12" i="5"/>
  <c r="E11" i="5"/>
  <c r="E15" i="5"/>
  <c r="E14" i="5"/>
  <c r="F34" i="5"/>
  <c r="F28" i="5"/>
  <c r="F27" i="5"/>
  <c r="F26" i="5"/>
  <c r="F12" i="4"/>
  <c r="E20" i="4"/>
  <c r="E13" i="4"/>
  <c r="E15" i="4"/>
  <c r="E16" i="4"/>
  <c r="E30" i="4"/>
  <c r="E31" i="4"/>
  <c r="E33" i="4"/>
  <c r="E34" i="4"/>
  <c r="D21" i="4"/>
  <c r="E12" i="4"/>
  <c r="C28" i="1"/>
  <c r="C12" i="1"/>
  <c r="D11" i="1"/>
  <c r="H11" i="1" s="1"/>
  <c r="I11" i="1" s="1"/>
  <c r="F10" i="1"/>
  <c r="G10" i="1" s="1"/>
  <c r="J10" i="1"/>
  <c r="K10" i="1" s="1"/>
  <c r="H10" i="1"/>
  <c r="I10" i="1" s="1"/>
  <c r="E12" i="1"/>
  <c r="E29" i="1"/>
  <c r="E27" i="5" l="1"/>
  <c r="E27" i="4"/>
  <c r="F36" i="4"/>
  <c r="E35" i="4"/>
  <c r="E36" i="4" s="1"/>
  <c r="F13" i="4"/>
  <c r="F27" i="1"/>
  <c r="G27" i="1" s="1"/>
  <c r="F30" i="4"/>
  <c r="F14" i="4"/>
  <c r="F16" i="4" s="1"/>
  <c r="J11" i="1"/>
  <c r="K11" i="1" s="1"/>
  <c r="H26" i="4" s="1"/>
  <c r="D28" i="1"/>
  <c r="F17" i="4"/>
  <c r="F16" i="5"/>
  <c r="F32" i="4"/>
  <c r="F31" i="5"/>
  <c r="G26" i="4"/>
  <c r="G27" i="4" s="1"/>
  <c r="G25" i="5"/>
  <c r="G11" i="4"/>
  <c r="G12" i="4" s="1"/>
  <c r="G10" i="5"/>
  <c r="G17" i="4"/>
  <c r="G23" i="4" s="1"/>
  <c r="G16" i="5"/>
  <c r="G32" i="4"/>
  <c r="G33" i="4" s="1"/>
  <c r="G31" i="5"/>
  <c r="F30" i="5"/>
  <c r="F29" i="5"/>
  <c r="F36" i="5"/>
  <c r="F35" i="5"/>
  <c r="E21" i="5"/>
  <c r="E20" i="5"/>
  <c r="E36" i="5"/>
  <c r="E35" i="5"/>
  <c r="F19" i="5"/>
  <c r="F13" i="5"/>
  <c r="F12" i="5"/>
  <c r="F11" i="5"/>
  <c r="G29" i="4"/>
  <c r="G14" i="4"/>
  <c r="F22" i="4"/>
  <c r="F21" i="4"/>
  <c r="E37" i="4"/>
  <c r="E22" i="4"/>
  <c r="E21" i="4"/>
  <c r="E30" i="1"/>
  <c r="E13" i="1"/>
  <c r="D12" i="1"/>
  <c r="D13" i="1" s="1"/>
  <c r="F11" i="1"/>
  <c r="G11" i="1" s="1"/>
  <c r="C29" i="1"/>
  <c r="D29" i="1" s="1"/>
  <c r="C13" i="1"/>
  <c r="G20" i="4" l="1"/>
  <c r="G13" i="4"/>
  <c r="F15" i="4"/>
  <c r="H35" i="4"/>
  <c r="H37" i="4" s="1"/>
  <c r="H27" i="4"/>
  <c r="H28" i="4"/>
  <c r="H29" i="4"/>
  <c r="H31" i="4" s="1"/>
  <c r="G19" i="4"/>
  <c r="G35" i="4"/>
  <c r="G37" i="4" s="1"/>
  <c r="H25" i="5"/>
  <c r="H27" i="5" s="1"/>
  <c r="D14" i="1"/>
  <c r="G28" i="4"/>
  <c r="G34" i="4"/>
  <c r="G18" i="4"/>
  <c r="F33" i="5"/>
  <c r="F32" i="5"/>
  <c r="F33" i="4"/>
  <c r="F34" i="4"/>
  <c r="F22" i="5"/>
  <c r="F18" i="5"/>
  <c r="F17" i="5"/>
  <c r="F23" i="4"/>
  <c r="F18" i="4"/>
  <c r="F19" i="4"/>
  <c r="H28" i="1"/>
  <c r="I28" i="1" s="1"/>
  <c r="F28" i="1"/>
  <c r="G28" i="1" s="1"/>
  <c r="H11" i="4"/>
  <c r="H13" i="4" s="1"/>
  <c r="H10" i="5"/>
  <c r="F15" i="5"/>
  <c r="F14" i="5"/>
  <c r="F21" i="5"/>
  <c r="F20" i="5"/>
  <c r="G33" i="5"/>
  <c r="G32" i="5"/>
  <c r="G22" i="5"/>
  <c r="G18" i="5"/>
  <c r="G17" i="5"/>
  <c r="G19" i="5"/>
  <c r="G13" i="5"/>
  <c r="G12" i="5"/>
  <c r="G11" i="5"/>
  <c r="G34" i="5"/>
  <c r="G28" i="5"/>
  <c r="G27" i="5"/>
  <c r="G26" i="5"/>
  <c r="H34" i="5"/>
  <c r="H28" i="5"/>
  <c r="H12" i="4"/>
  <c r="G25" i="4"/>
  <c r="G24" i="4"/>
  <c r="G15" i="4"/>
  <c r="G16" i="4"/>
  <c r="G22" i="4"/>
  <c r="G21" i="4"/>
  <c r="G31" i="4"/>
  <c r="G30" i="4"/>
  <c r="G36" i="4"/>
  <c r="H36" i="4"/>
  <c r="H29" i="1"/>
  <c r="I29" i="1" s="1"/>
  <c r="F29" i="1"/>
  <c r="C30" i="1"/>
  <c r="C14" i="1"/>
  <c r="J13" i="1"/>
  <c r="K13" i="1" s="1"/>
  <c r="F12" i="1"/>
  <c r="G12" i="1" s="1"/>
  <c r="J12" i="1"/>
  <c r="K12" i="1" s="1"/>
  <c r="H12" i="1"/>
  <c r="I12" i="1" s="1"/>
  <c r="E14" i="1"/>
  <c r="E31" i="1"/>
  <c r="H30" i="4" l="1"/>
  <c r="H14" i="4"/>
  <c r="H26" i="5"/>
  <c r="H13" i="1"/>
  <c r="I13" i="1" s="1"/>
  <c r="H20" i="4"/>
  <c r="H22" i="4" s="1"/>
  <c r="G29" i="1"/>
  <c r="D30" i="1"/>
  <c r="H17" i="4"/>
  <c r="H16" i="5"/>
  <c r="H32" i="4"/>
  <c r="H31" i="5"/>
  <c r="F25" i="4"/>
  <c r="F24" i="4"/>
  <c r="F24" i="5"/>
  <c r="F23" i="5"/>
  <c r="J26" i="4"/>
  <c r="J35" i="4" s="1"/>
  <c r="J25" i="5"/>
  <c r="I26" i="4"/>
  <c r="I35" i="4" s="1"/>
  <c r="I25" i="5"/>
  <c r="I11" i="4"/>
  <c r="I13" i="4" s="1"/>
  <c r="I10" i="5"/>
  <c r="I17" i="4"/>
  <c r="I23" i="4" s="1"/>
  <c r="I16" i="5"/>
  <c r="I32" i="4"/>
  <c r="I34" i="4" s="1"/>
  <c r="I31" i="5"/>
  <c r="H30" i="5"/>
  <c r="H29" i="5"/>
  <c r="H36" i="5"/>
  <c r="H35" i="5"/>
  <c r="G30" i="5"/>
  <c r="G29" i="5"/>
  <c r="G36" i="5"/>
  <c r="G35" i="5"/>
  <c r="G15" i="5"/>
  <c r="G14" i="5"/>
  <c r="G21" i="5"/>
  <c r="G20" i="5"/>
  <c r="G24" i="5"/>
  <c r="G23" i="5"/>
  <c r="H19" i="5"/>
  <c r="H13" i="5"/>
  <c r="H12" i="5"/>
  <c r="H11" i="5"/>
  <c r="I27" i="4"/>
  <c r="I18" i="4"/>
  <c r="I19" i="4"/>
  <c r="H15" i="4"/>
  <c r="H16" i="4"/>
  <c r="E32" i="1"/>
  <c r="E15" i="1"/>
  <c r="F13" i="1"/>
  <c r="G13" i="1" s="1"/>
  <c r="C31" i="1"/>
  <c r="C15" i="1"/>
  <c r="D15" i="1" s="1"/>
  <c r="D31" i="1"/>
  <c r="I12" i="4" l="1"/>
  <c r="H21" i="4"/>
  <c r="I14" i="4"/>
  <c r="I15" i="4" s="1"/>
  <c r="I20" i="4"/>
  <c r="I21" i="4" s="1"/>
  <c r="I33" i="4"/>
  <c r="I28" i="4"/>
  <c r="J28" i="4"/>
  <c r="J27" i="4"/>
  <c r="J29" i="4"/>
  <c r="J31" i="4" s="1"/>
  <c r="I29" i="4"/>
  <c r="I31" i="4" s="1"/>
  <c r="H33" i="5"/>
  <c r="H32" i="5"/>
  <c r="H33" i="4"/>
  <c r="H34" i="4"/>
  <c r="H22" i="5"/>
  <c r="H18" i="5"/>
  <c r="H17" i="5"/>
  <c r="H23" i="4"/>
  <c r="H18" i="4"/>
  <c r="H19" i="4"/>
  <c r="H30" i="1"/>
  <c r="I30" i="1" s="1"/>
  <c r="F30" i="1"/>
  <c r="G30" i="1" s="1"/>
  <c r="J11" i="4"/>
  <c r="J20" i="4" s="1"/>
  <c r="J10" i="5"/>
  <c r="H15" i="5"/>
  <c r="H14" i="5"/>
  <c r="H21" i="5"/>
  <c r="H20" i="5"/>
  <c r="I33" i="5"/>
  <c r="I32" i="5"/>
  <c r="I22" i="5"/>
  <c r="I18" i="5"/>
  <c r="I17" i="5"/>
  <c r="I19" i="5"/>
  <c r="I13" i="5"/>
  <c r="I12" i="5"/>
  <c r="I11" i="5"/>
  <c r="I34" i="5"/>
  <c r="I28" i="5"/>
  <c r="I27" i="5"/>
  <c r="I26" i="5"/>
  <c r="J34" i="5"/>
  <c r="J28" i="5"/>
  <c r="J27" i="5"/>
  <c r="J26" i="5"/>
  <c r="J13" i="4"/>
  <c r="I25" i="4"/>
  <c r="I24" i="4"/>
  <c r="I16" i="4"/>
  <c r="I30" i="4"/>
  <c r="I37" i="4"/>
  <c r="I36" i="4"/>
  <c r="J37" i="4"/>
  <c r="J36" i="4"/>
  <c r="H31" i="1"/>
  <c r="F31" i="1"/>
  <c r="C32" i="1"/>
  <c r="C16" i="1"/>
  <c r="D16" i="1" s="1"/>
  <c r="J15" i="1"/>
  <c r="F14" i="1"/>
  <c r="G14" i="1" s="1"/>
  <c r="J14" i="1"/>
  <c r="K14" i="1" s="1"/>
  <c r="H14" i="1"/>
  <c r="I14" i="1" s="1"/>
  <c r="E16" i="1"/>
  <c r="E33" i="1"/>
  <c r="I22" i="4" l="1"/>
  <c r="J12" i="4"/>
  <c r="J30" i="4"/>
  <c r="J14" i="4"/>
  <c r="J16" i="4" s="1"/>
  <c r="K15" i="1"/>
  <c r="L26" i="4" s="1"/>
  <c r="H15" i="1"/>
  <c r="I15" i="1" s="1"/>
  <c r="G31" i="1"/>
  <c r="I31" i="1"/>
  <c r="K31" i="5" s="1"/>
  <c r="D32" i="1"/>
  <c r="D33" i="1" s="1"/>
  <c r="J17" i="4"/>
  <c r="J16" i="5"/>
  <c r="H25" i="4"/>
  <c r="H24" i="4"/>
  <c r="H24" i="5"/>
  <c r="H23" i="5"/>
  <c r="K26" i="4"/>
  <c r="K35" i="4" s="1"/>
  <c r="K25" i="5"/>
  <c r="K11" i="4"/>
  <c r="K12" i="4" s="1"/>
  <c r="K10" i="5"/>
  <c r="K17" i="4"/>
  <c r="K23" i="4" s="1"/>
  <c r="K16" i="5"/>
  <c r="J30" i="5"/>
  <c r="J29" i="5"/>
  <c r="J36" i="5"/>
  <c r="J35" i="5"/>
  <c r="I30" i="5"/>
  <c r="I29" i="5"/>
  <c r="I36" i="5"/>
  <c r="I35" i="5"/>
  <c r="I15" i="5"/>
  <c r="I14" i="5"/>
  <c r="I21" i="5"/>
  <c r="I20" i="5"/>
  <c r="I24" i="5"/>
  <c r="I23" i="5"/>
  <c r="J19" i="5"/>
  <c r="J13" i="5"/>
  <c r="J12" i="5"/>
  <c r="J11" i="5"/>
  <c r="K18" i="4"/>
  <c r="J15" i="4"/>
  <c r="J22" i="4"/>
  <c r="J21" i="4"/>
  <c r="E34" i="1"/>
  <c r="E17" i="1"/>
  <c r="F15" i="1"/>
  <c r="G15" i="1" s="1"/>
  <c r="C33" i="1"/>
  <c r="C17" i="1"/>
  <c r="D17" i="1" s="1"/>
  <c r="K19" i="4" l="1"/>
  <c r="J32" i="4"/>
  <c r="J33" i="4" s="1"/>
  <c r="J31" i="5"/>
  <c r="J33" i="5" s="1"/>
  <c r="K32" i="4"/>
  <c r="K33" i="4" s="1"/>
  <c r="K27" i="4"/>
  <c r="L27" i="4"/>
  <c r="L29" i="4"/>
  <c r="L35" i="4"/>
  <c r="L37" i="4" s="1"/>
  <c r="L25" i="5"/>
  <c r="L28" i="5" s="1"/>
  <c r="K14" i="4"/>
  <c r="K16" i="4" s="1"/>
  <c r="K20" i="4"/>
  <c r="K22" i="4" s="1"/>
  <c r="K28" i="4"/>
  <c r="K29" i="4"/>
  <c r="K30" i="4" s="1"/>
  <c r="L28" i="4"/>
  <c r="K13" i="4"/>
  <c r="J22" i="5"/>
  <c r="J18" i="5"/>
  <c r="J17" i="5"/>
  <c r="J23" i="4"/>
  <c r="J18" i="4"/>
  <c r="J19" i="4"/>
  <c r="H32" i="1"/>
  <c r="I32" i="1" s="1"/>
  <c r="F32" i="1"/>
  <c r="G32" i="1" s="1"/>
  <c r="L11" i="4"/>
  <c r="L13" i="4" s="1"/>
  <c r="L10" i="5"/>
  <c r="J15" i="5"/>
  <c r="J14" i="5"/>
  <c r="J21" i="5"/>
  <c r="J20" i="5"/>
  <c r="K33" i="5"/>
  <c r="K32" i="5"/>
  <c r="K22" i="5"/>
  <c r="K18" i="5"/>
  <c r="K17" i="5"/>
  <c r="K19" i="5"/>
  <c r="K13" i="5"/>
  <c r="K12" i="5"/>
  <c r="K11" i="5"/>
  <c r="K34" i="5"/>
  <c r="K28" i="5"/>
  <c r="K27" i="5"/>
  <c r="K26" i="5"/>
  <c r="L34" i="5"/>
  <c r="J34" i="4"/>
  <c r="K25" i="4"/>
  <c r="K24" i="4"/>
  <c r="K37" i="4"/>
  <c r="K36" i="4"/>
  <c r="L31" i="4"/>
  <c r="L30" i="4"/>
  <c r="H33" i="1"/>
  <c r="I33" i="1" s="1"/>
  <c r="F33" i="1"/>
  <c r="G33" i="1" s="1"/>
  <c r="C34" i="1"/>
  <c r="C18" i="1"/>
  <c r="C35" i="1" s="1"/>
  <c r="J17" i="1"/>
  <c r="F16" i="1"/>
  <c r="G16" i="1" s="1"/>
  <c r="J16" i="1"/>
  <c r="K16" i="1" s="1"/>
  <c r="H16" i="1"/>
  <c r="I16" i="1" s="1"/>
  <c r="E18" i="1"/>
  <c r="E35" i="1"/>
  <c r="J32" i="5" l="1"/>
  <c r="L36" i="4"/>
  <c r="K34" i="4"/>
  <c r="L12" i="4"/>
  <c r="D18" i="1"/>
  <c r="K15" i="4"/>
  <c r="L14" i="4"/>
  <c r="L16" i="4" s="1"/>
  <c r="L20" i="4"/>
  <c r="L22" i="4" s="1"/>
  <c r="K31" i="4"/>
  <c r="K17" i="1"/>
  <c r="N26" i="4" s="1"/>
  <c r="L26" i="5"/>
  <c r="L27" i="5"/>
  <c r="K21" i="4"/>
  <c r="H17" i="1"/>
  <c r="I17" i="1" s="1"/>
  <c r="D34" i="1"/>
  <c r="D35" i="1" s="1"/>
  <c r="C36" i="1"/>
  <c r="L17" i="4"/>
  <c r="L16" i="5"/>
  <c r="L32" i="4"/>
  <c r="L31" i="5"/>
  <c r="J25" i="4"/>
  <c r="J24" i="4"/>
  <c r="J24" i="5"/>
  <c r="J23" i="5"/>
  <c r="M26" i="4"/>
  <c r="M29" i="4" s="1"/>
  <c r="M25" i="5"/>
  <c r="M11" i="4"/>
  <c r="M14" i="4" s="1"/>
  <c r="M10" i="5"/>
  <c r="M17" i="4"/>
  <c r="M16" i="5"/>
  <c r="M32" i="4"/>
  <c r="M34" i="4" s="1"/>
  <c r="M31" i="5"/>
  <c r="L30" i="5"/>
  <c r="L29" i="5"/>
  <c r="L36" i="5"/>
  <c r="L35" i="5"/>
  <c r="K30" i="5"/>
  <c r="K29" i="5"/>
  <c r="K36" i="5"/>
  <c r="K35" i="5"/>
  <c r="K15" i="5"/>
  <c r="K14" i="5"/>
  <c r="K21" i="5"/>
  <c r="K20" i="5"/>
  <c r="K24" i="5"/>
  <c r="K23" i="5"/>
  <c r="L19" i="5"/>
  <c r="L13" i="5"/>
  <c r="L12" i="5"/>
  <c r="L11" i="5"/>
  <c r="M20" i="4"/>
  <c r="L15" i="4"/>
  <c r="F17" i="1"/>
  <c r="G17" i="1" s="1"/>
  <c r="M33" i="4" l="1"/>
  <c r="L21" i="4"/>
  <c r="M19" i="4"/>
  <c r="M23" i="4"/>
  <c r="M25" i="4" s="1"/>
  <c r="M18" i="4"/>
  <c r="N25" i="5"/>
  <c r="N27" i="5" s="1"/>
  <c r="N29" i="4"/>
  <c r="N31" i="4" s="1"/>
  <c r="N28" i="4"/>
  <c r="M28" i="4"/>
  <c r="M27" i="4"/>
  <c r="N35" i="4"/>
  <c r="N36" i="4" s="1"/>
  <c r="M35" i="4"/>
  <c r="M36" i="4" s="1"/>
  <c r="M13" i="4"/>
  <c r="M12" i="4"/>
  <c r="N27" i="4"/>
  <c r="L33" i="5"/>
  <c r="L32" i="5"/>
  <c r="L33" i="4"/>
  <c r="L34" i="4"/>
  <c r="L22" i="5"/>
  <c r="L18" i="5"/>
  <c r="L17" i="5"/>
  <c r="L23" i="4"/>
  <c r="L18" i="4"/>
  <c r="L19" i="4"/>
  <c r="H34" i="1"/>
  <c r="I34" i="1" s="1"/>
  <c r="F34" i="1"/>
  <c r="G34" i="1" s="1"/>
  <c r="N11" i="4"/>
  <c r="N14" i="4" s="1"/>
  <c r="N10" i="5"/>
  <c r="L15" i="5"/>
  <c r="L14" i="5"/>
  <c r="L21" i="5"/>
  <c r="L20" i="5"/>
  <c r="M33" i="5"/>
  <c r="M32" i="5"/>
  <c r="M22" i="5"/>
  <c r="M18" i="5"/>
  <c r="M17" i="5"/>
  <c r="M19" i="5"/>
  <c r="M13" i="5"/>
  <c r="M12" i="5"/>
  <c r="M11" i="5"/>
  <c r="M34" i="5"/>
  <c r="M28" i="5"/>
  <c r="M27" i="5"/>
  <c r="M26" i="5"/>
  <c r="N34" i="5"/>
  <c r="N28" i="5"/>
  <c r="N26" i="5"/>
  <c r="M15" i="4"/>
  <c r="M16" i="4"/>
  <c r="M22" i="4"/>
  <c r="M21" i="4"/>
  <c r="M31" i="4"/>
  <c r="M30" i="4"/>
  <c r="N30" i="4"/>
  <c r="H35" i="1"/>
  <c r="F35" i="1"/>
  <c r="F18" i="1"/>
  <c r="G18" i="1" s="1"/>
  <c r="J18" i="1"/>
  <c r="K18" i="1" s="1"/>
  <c r="H18" i="1"/>
  <c r="I18" i="1" s="1"/>
  <c r="M24" i="4" l="1"/>
  <c r="M37" i="4"/>
  <c r="N13" i="4"/>
  <c r="N12" i="4"/>
  <c r="N37" i="4"/>
  <c r="N20" i="4"/>
  <c r="N21" i="4" s="1"/>
  <c r="I35" i="1"/>
  <c r="G35" i="1"/>
  <c r="N17" i="4"/>
  <c r="N16" i="5"/>
  <c r="N32" i="4"/>
  <c r="N31" i="5"/>
  <c r="L25" i="4"/>
  <c r="L24" i="4"/>
  <c r="L24" i="5"/>
  <c r="L23" i="5"/>
  <c r="O26" i="4"/>
  <c r="O28" i="4" s="1"/>
  <c r="O25" i="5"/>
  <c r="O11" i="4"/>
  <c r="O20" i="4" s="1"/>
  <c r="O10" i="5"/>
  <c r="O17" i="4"/>
  <c r="O23" i="4" s="1"/>
  <c r="O16" i="5"/>
  <c r="O32" i="4"/>
  <c r="O31" i="5"/>
  <c r="N30" i="5"/>
  <c r="N29" i="5"/>
  <c r="N36" i="5"/>
  <c r="N35" i="5"/>
  <c r="M30" i="5"/>
  <c r="M29" i="5"/>
  <c r="M36" i="5"/>
  <c r="M35" i="5"/>
  <c r="M15" i="5"/>
  <c r="M14" i="5"/>
  <c r="M21" i="5"/>
  <c r="M20" i="5"/>
  <c r="M24" i="5"/>
  <c r="M23" i="5"/>
  <c r="N19" i="5"/>
  <c r="N13" i="5"/>
  <c r="N12" i="5"/>
  <c r="N11" i="5"/>
  <c r="O33" i="4"/>
  <c r="O34" i="4"/>
  <c r="N15" i="4"/>
  <c r="N16" i="4"/>
  <c r="O19" i="4" l="1"/>
  <c r="O35" i="4"/>
  <c r="N22" i="4"/>
  <c r="O27" i="4"/>
  <c r="O29" i="4"/>
  <c r="O30" i="4" s="1"/>
  <c r="O18" i="4"/>
  <c r="O13" i="4"/>
  <c r="O12" i="4"/>
  <c r="O14" i="4"/>
  <c r="O16" i="4" s="1"/>
  <c r="N33" i="5"/>
  <c r="N32" i="5"/>
  <c r="N33" i="4"/>
  <c r="N34" i="4"/>
  <c r="N22" i="5"/>
  <c r="N18" i="5"/>
  <c r="N17" i="5"/>
  <c r="N23" i="4"/>
  <c r="N18" i="4"/>
  <c r="N19" i="4"/>
  <c r="N15" i="5"/>
  <c r="N14" i="5"/>
  <c r="N21" i="5"/>
  <c r="N20" i="5"/>
  <c r="O33" i="5"/>
  <c r="O32" i="5"/>
  <c r="O22" i="5"/>
  <c r="O18" i="5"/>
  <c r="O17" i="5"/>
  <c r="O19" i="5"/>
  <c r="O13" i="5"/>
  <c r="O12" i="5"/>
  <c r="O11" i="5"/>
  <c r="O34" i="5"/>
  <c r="O28" i="5"/>
  <c r="O27" i="5"/>
  <c r="O26" i="5"/>
  <c r="O25" i="4"/>
  <c r="O24" i="4"/>
  <c r="O22" i="4"/>
  <c r="O21" i="4"/>
  <c r="O31" i="4"/>
  <c r="O37" i="4"/>
  <c r="O36" i="4"/>
  <c r="O15" i="4" l="1"/>
  <c r="N25" i="4"/>
  <c r="N24" i="4"/>
  <c r="N24" i="5"/>
  <c r="N23" i="5"/>
  <c r="O30" i="5"/>
  <c r="O29" i="5"/>
  <c r="O36" i="5"/>
  <c r="O35" i="5"/>
  <c r="O15" i="5"/>
  <c r="O14" i="5"/>
  <c r="O21" i="5"/>
  <c r="O20" i="5"/>
  <c r="O24" i="5"/>
  <c r="O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4" authorId="0" shapeId="0" xr:uid="{F83FEFFE-508F-45A9-8E3A-E2E231386239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5" authorId="0" shapeId="0" xr:uid="{694FC78E-7E7A-4AE4-A169-6F21768BB913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7" authorId="0" shapeId="0" xr:uid="{CAEDCF21-DB27-4248-9E93-93420031256A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A25" authorId="0" shapeId="0" xr:uid="{347DD460-AD0B-4EB2-917A-31E020C1784E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6" authorId="0" shapeId="0" xr:uid="{E8B0C560-7F12-4EB7-9D08-B9E2BB24B4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7" authorId="0" shapeId="0" xr:uid="{0907C5CC-F60B-466A-B168-36BB467380A5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7" authorId="0" shapeId="0" xr:uid="{2F489761-6909-40C8-8E75-3A8D72F5C474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 shapeId="0" xr:uid="{AF8665A1-8F22-4734-B4F4-80DFE8F902DB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B5A28477-1769-4DEA-AC4F-3A370EF3444C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614CBFC2-B7CD-4807-B467-167E55622F0C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6863F0BA-D121-4EC9-A075-30CFDECD4CDA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8" authorId="0" shapeId="0" xr:uid="{BD58C09A-390E-4696-B28F-3F763A9EBBB2}">
      <text>
        <r>
          <rPr>
            <sz val="9"/>
            <color indexed="81"/>
            <rFont val="Tahoma"/>
            <charset val="1"/>
          </rPr>
          <t xml:space="preserve">
Cas d'un salarié travaillant à temps partiel 120 h par mois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Bienvenue</author>
  </authors>
  <commentList>
    <comment ref="D17" authorId="0" shapeId="0" xr:uid="{CB8E66DC-AAB5-4A62-A849-33685A5F3985}">
      <text>
        <r>
          <rPr>
            <sz val="9"/>
            <color indexed="81"/>
            <rFont val="Tahoma"/>
            <family val="2"/>
          </rPr>
          <t xml:space="preserve">Pas de CET  en  T1 car le Salaire Brut est inférieur au Plafond.
</t>
        </r>
      </text>
    </comment>
    <comment ref="A23" authorId="1" shapeId="0" xr:uid="{06D83C9B-2D04-4CE7-A340-0DB2FFCBC864}">
      <text>
        <r>
          <rPr>
            <sz val="9"/>
            <color indexed="81"/>
            <rFont val="Tahoma"/>
            <family val="2"/>
          </rPr>
          <t xml:space="preserve">On prévoit donc sur le BP une ligne spécifique pour la CET T1 qui sera ou non activée suivant les cas 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19" authorId="0" shapeId="0" xr:uid="{FBD3606F-DBBA-4B0E-87F7-245C9B7914C4}">
      <text>
        <r>
          <rPr>
            <sz val="9"/>
            <color indexed="81"/>
            <rFont val="Tahoma"/>
            <family val="2"/>
          </rPr>
          <t xml:space="preserve">Le fait d'inclure sous ce libellé  des cotisations dont les bases sont différentes nous aménent à créer en fait 2 lignes l'une comprenant la complémentaire T1 proprement dite + la CEG T1 - dont les bases sont identiiques - et la CET T1 à part puisque sa base de calcul obéit à des règles différentes des 2 autres. 
Cf la feuille Matrice Essentiel </t>
        </r>
      </text>
    </comment>
  </commentList>
</comments>
</file>

<file path=xl/sharedStrings.xml><?xml version="1.0" encoding="utf-8"?>
<sst xmlns="http://schemas.openxmlformats.org/spreadsheetml/2006/main" count="318" uniqueCount="144">
  <si>
    <t>Libellé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</si>
  <si>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</si>
  <si>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</si>
  <si>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</si>
  <si>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</si>
  <si>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Mutuelle Non Cadres </t>
  </si>
  <si>
    <t xml:space="preserve">ACCIDENT DU TRAVAIL - MALADIES PROFESSIONNELLES </t>
  </si>
  <si>
    <t xml:space="preserve">FAMILLE </t>
  </si>
  <si>
    <t xml:space="preserve">ASSURANCE CHÔMAGE </t>
  </si>
  <si>
    <t>Chômage ( TA+TB)</t>
  </si>
  <si>
    <t>AGS (TA+TB)</t>
  </si>
  <si>
    <t>APEC (TA+TB)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</si>
  <si>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</si>
  <si>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</si>
  <si>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</si>
  <si>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</si>
  <si>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</si>
  <si>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</si>
  <si>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</si>
  <si>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</si>
  <si>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</si>
  <si>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</si>
  <si>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</si>
  <si>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</si>
  <si>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Contribution de solidarité pour l'autonomie</t>
  </si>
  <si>
    <t>Forfait social</t>
  </si>
  <si>
    <t xml:space="preserve">Forfait social sur Retraite Supplémentaire Art 83 </t>
  </si>
  <si>
    <t xml:space="preserve">Contribution dialogue social </t>
  </si>
  <si>
    <t>Taxe d'apprentissage</t>
  </si>
  <si>
    <t xml:space="preserve">Formation professionnelle </t>
  </si>
  <si>
    <t xml:space="preserve">Participation à l'effort de construction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</si>
  <si>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</si>
  <si>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</si>
  <si>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</si>
  <si>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</si>
  <si>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</si>
  <si>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</si>
  <si>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 xml:space="preserve">Prévoyance Complémentaire Cadres </t>
  </si>
  <si>
    <t xml:space="preserve">Prévoyance Complémentaire Non Cadres </t>
  </si>
  <si>
    <t>Assurance décés des cadres  (TA)</t>
  </si>
  <si>
    <t>Maintien de salaire TA</t>
  </si>
  <si>
    <t xml:space="preserve">Maintien de salaire TB </t>
  </si>
  <si>
    <t xml:space="preserve">Déduction forfaitaire sur les Heures supplémentaires  moins de 20 salariés </t>
  </si>
  <si>
    <t xml:space="preserve">1,5 euro / Heure suppl </t>
  </si>
  <si>
    <t>0,5 euro / Heure Suppl</t>
  </si>
  <si>
    <t xml:space="preserve">Tickets restaurant Exonération maximale de la Part Patronale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</si>
  <si>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</si>
  <si>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</si>
  <si>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</si>
  <si>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</si>
  <si>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PP</t>
  </si>
  <si>
    <t>CEG T1</t>
  </si>
  <si>
    <t>CET T1</t>
  </si>
  <si>
    <t>Complémentaire T1  (sur le BP)</t>
  </si>
  <si>
    <t>PS</t>
  </si>
  <si>
    <t xml:space="preserve">CEG T2 </t>
  </si>
  <si>
    <t>CET T2</t>
  </si>
  <si>
    <t xml:space="preserve">Complémentaire T2 (sur le BP) </t>
  </si>
  <si>
    <t>Départements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</si>
  <si>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</si>
  <si>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</si>
  <si>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</si>
  <si>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</si>
  <si>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</si>
  <si>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</si>
  <si>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11"/>
        <color theme="1"/>
        <rFont val="Times New Roman"/>
        <family val="1"/>
      </rPr>
      <t xml:space="preserve"> https://www.urssaf.fr/portail/home/taux-et-baremes/versement-mobilite.html</t>
    </r>
  </si>
  <si>
    <t>PMSS</t>
  </si>
  <si>
    <t xml:space="preserve">Complémentaire T1 / T2 /  CEG T1 / CEG T2 </t>
  </si>
  <si>
    <t>MOIS</t>
  </si>
  <si>
    <t>BRUT</t>
  </si>
  <si>
    <t>PLAFOND</t>
  </si>
  <si>
    <t>PLAFOND CUMULE</t>
  </si>
  <si>
    <t xml:space="preserve">BRUT CUMULE </t>
  </si>
  <si>
    <t xml:space="preserve">TA  / T1  CUMULEE </t>
  </si>
  <si>
    <t xml:space="preserve">TA  / T1 du MOIS </t>
  </si>
  <si>
    <t xml:space="preserve">TB CUMULEE </t>
  </si>
  <si>
    <t xml:space="preserve">TB du MOIS </t>
  </si>
  <si>
    <t xml:space="preserve">T2 CUMULEE </t>
  </si>
  <si>
    <t xml:space="preserve">T2 du mois 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</si>
  <si>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</si>
  <si>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</si>
  <si>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</si>
  <si>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</si>
  <si>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</si>
  <si>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</si>
  <si>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</si>
  <si>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</si>
  <si>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</si>
  <si>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</si>
  <si>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</si>
  <si>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</si>
  <si>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Contribution d'Equilibre Technique CET T1 / CET T2 </t>
  </si>
  <si>
    <t>Colonne 1</t>
  </si>
  <si>
    <t>Colonne 2</t>
  </si>
  <si>
    <t>Colonne 3</t>
  </si>
  <si>
    <t>Colonne 4</t>
  </si>
  <si>
    <t>Colonne 5</t>
  </si>
  <si>
    <t>Colonne 6</t>
  </si>
  <si>
    <t>Colonne 7</t>
  </si>
  <si>
    <t>Colonne 8</t>
  </si>
  <si>
    <t>Colonne 9</t>
  </si>
  <si>
    <t xml:space="preserve"> T1  CUMULEE </t>
  </si>
  <si>
    <t xml:space="preserve">T1 du MOIS </t>
  </si>
  <si>
    <t xml:space="preserve">Base </t>
  </si>
  <si>
    <t>Ces données proviennent de la feuille 
SUIVI COTISATIONS RETRAITE</t>
  </si>
  <si>
    <t xml:space="preserve">JANVIER </t>
  </si>
  <si>
    <t>FÉVRIER</t>
  </si>
  <si>
    <t xml:space="preserve">Complémentaire T1 CET </t>
  </si>
  <si>
    <t xml:space="preserve">BASE </t>
  </si>
  <si>
    <t xml:space="preserve">En réalité on peut masquer les lignes de calcul, ce qui donne le tableau suivant  (voir la feuille MATRIC E ESSENTIEL) </t>
  </si>
  <si>
    <t xml:space="preserve">Les bases et éventuellement les taux de cotisations, s'ils n'ont pas été par ailleurs paramétrés, seront ensuite reliés aux bulletins de paie </t>
  </si>
  <si>
    <t xml:space="preserve">Schéma de Présentation de la Complémentaire T1 et de la Complémentaire T2  chaque mois avant d'effectuer au moment du départ du salarié ou en fin d'année civile  les régularisations nécessaires </t>
  </si>
  <si>
    <t>T1</t>
  </si>
  <si>
    <t>T2</t>
  </si>
  <si>
    <t xml:space="preserve">SMIC Mensuel  </t>
  </si>
  <si>
    <r>
      <t xml:space="preserve">Taux </t>
    </r>
    <r>
      <rPr>
        <b/>
        <sz val="11"/>
        <color theme="1"/>
        <rFont val="Times New Roman"/>
        <family val="1"/>
      </rPr>
      <t>2025</t>
    </r>
    <r>
      <rPr>
        <sz val="11"/>
        <color theme="1"/>
        <rFont val="Times New Roman"/>
        <family val="1"/>
      </rPr>
      <t xml:space="preserve">  du Versement Mobilité en RP </t>
    </r>
  </si>
  <si>
    <t>Taux du Versement Mobilité aiu 01/01/2024</t>
  </si>
  <si>
    <t>A compter du 01/02/2024</t>
  </si>
  <si>
    <t xml:space="preserve">Sécurité Sociale Maladie Maternité Invalidité Décés </t>
  </si>
  <si>
    <t>Tx applicable  Paris et Petite couronne</t>
  </si>
  <si>
    <t>Plafond de la sécurité sociale 2026</t>
  </si>
  <si>
    <t>SMICH 31/12/2025</t>
  </si>
  <si>
    <t>SMICH au 01/01/2026</t>
  </si>
  <si>
    <t xml:space="preserve">alternatives </t>
  </si>
  <si>
    <t>SMIC Mensuel  au 01/01/2026</t>
  </si>
  <si>
    <t>3*SMICH*35*52/12 au 01/01/2026</t>
  </si>
  <si>
    <t>Coefficients Red Gen Dégressive Unique applicable au   01/01/2026 (Entreprises de moins de 50 sal / Entreprises de 50 ou + de 50 sal.)</t>
  </si>
  <si>
    <t xml:space="preserve">Soit le tableau ci-dessous de suivi des différentes tranches de cotisations, seules les zones en jaune doivent  être modifiées. Les variations de salaire d'un mois sur l'autre proviennent de commissions perçues ou non </t>
  </si>
  <si>
    <t xml:space="preserve">Reconstituez pas à pas les T1, T2 et TB figurant dans les 2 tableaux de la feuille SUIVI COTISATIONS RETRAITE </t>
  </si>
  <si>
    <t xml:space="preserve">Identifiez clairement la différence entre le Tableau 1 qui effectue le calcul des tranches 1,2 et B applicable à la </t>
  </si>
  <si>
    <t xml:space="preserve">Complémentaire  proprement dite </t>
  </si>
  <si>
    <t xml:space="preserve">et à la </t>
  </si>
  <si>
    <t xml:space="preserve">CEG </t>
  </si>
  <si>
    <t xml:space="preserve">Quant au tableau 2 il  détermine les T1 et T2 applicables à la CET </t>
  </si>
  <si>
    <t>Comparez les T1 dans chacun des 2 tableaux</t>
  </si>
  <si>
    <t xml:space="preserve">Les T2   en revanche sont identiques </t>
  </si>
  <si>
    <t xml:space="preserve">Allocations Familiales </t>
  </si>
  <si>
    <t xml:space="preserve">DFHS entreprises d'au moins 20 salariés </t>
  </si>
  <si>
    <t xml:space="preserve">Abattement 2026 CDD Court </t>
  </si>
  <si>
    <t>Lignes 20 à 25</t>
  </si>
  <si>
    <t xml:space="preserve">Présentation conseillée de la Complémentaire T1 sur le BP </t>
  </si>
  <si>
    <t>Lignes 35 à 37</t>
  </si>
  <si>
    <t xml:space="preserve">Présentation conseillée de la Complémentaire T2 sur le BP </t>
  </si>
  <si>
    <t xml:space="preserve">Présentation conseillée de la Complémentaire T1 et de la Complémentaire T2 sur le Bulletin de Paie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</si>
</sst>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€_-;\-* #,##0.00\ _€_-;_-* &quot;-&quot;??\ _€_-;_-@_-"/>
    <numFmt numFmtId="165" formatCode="\ #,##0.00&quot;    &quot;;\-#,##0.00&quot;    &quot;;&quot; -&quot;#&quot;    &quot;;@\ "/>
    <numFmt numFmtId="166" formatCode="\ #,##0.00&quot;    &quot;;\-#,##0.00&quot;    &quot;;&quot; -&quot;#&quot;    &quot;;\ @\ "/>
    <numFmt numFmtId="167" formatCode="0.0000"/>
    <numFmt numFmtId="168" formatCode="0.000"/>
    <numFmt numFmtId="169" formatCode="_(* #,##0.00_);_(* \(#,##0.00\);_(* &quot;-&quot;??_);_(@_)"/>
    <numFmt numFmtId="170" formatCode="0.0%"/>
    <numFmt numFmtId="171" formatCode="0.000%"/>
    <numFmt numFmtId="172" formatCode="_-* #,##0.0000_-;\-* #,##0.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name val="Times New Roman"/>
      <family val="1"/>
    </font>
    <font>
      <b/>
      <sz val="14"/>
      <name val="Calibri"/>
      <family val="2"/>
      <charset val="1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theme="1"/>
      <name val="Times New Roman"/>
      <family val="1"/>
    </font>
    <font>
      <i/>
      <sz val="8"/>
      <color theme="1"/>
      <name val="Times New Roman"/>
      <family val="1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14"/>
      <name val="Times New Roman"/>
      <family val="1"/>
    </font>
    <font>
      <sz val="8"/>
      <name val="Arial Narrow"/>
      <family val="2"/>
    </font>
    <font>
      <b/>
      <sz val="9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9"/>
      <color indexed="81"/>
      <name val="Tahoma"/>
      <charset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theme="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2" fillId="0" borderId="0" xfId="0" applyFont="1"/>
    <xf numFmtId="43" fontId="2" fillId="0" borderId="1" xfId="1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165" fontId="6" fillId="0" borderId="1" xfId="1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1" xfId="1" quotePrefix="1" applyNumberFormat="1" applyFont="1" applyBorder="1" applyAlignment="1">
      <alignment horizontal="center" vertical="center" wrapText="1"/>
    </xf>
    <xf numFmtId="166" fontId="7" fillId="0" borderId="0" xfId="1" applyNumberFormat="1" applyFont="1"/>
    <xf numFmtId="165" fontId="4" fillId="2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Alignment="1">
      <alignment horizontal="left" vertical="center"/>
    </xf>
    <xf numFmtId="43" fontId="8" fillId="0" borderId="1" xfId="1" quotePrefix="1" applyFont="1" applyBorder="1" applyAlignment="1">
      <alignment horizontal="center" vertical="center"/>
    </xf>
    <xf numFmtId="165" fontId="4" fillId="0" borderId="0" xfId="1" applyNumberFormat="1" applyFont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10" fontId="8" fillId="0" borderId="1" xfId="2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 wrapText="1"/>
    </xf>
    <xf numFmtId="169" fontId="5" fillId="0" borderId="4" xfId="1" applyNumberFormat="1" applyFont="1" applyBorder="1" applyAlignment="1">
      <alignment horizontal="right" vertical="center"/>
    </xf>
    <xf numFmtId="170" fontId="8" fillId="0" borderId="4" xfId="2" applyNumberFormat="1" applyFont="1" applyBorder="1" applyAlignment="1">
      <alignment horizontal="right" vertical="center"/>
    </xf>
    <xf numFmtId="43" fontId="5" fillId="2" borderId="6" xfId="1" applyFont="1" applyFill="1" applyBorder="1" applyAlignment="1">
      <alignment horizontal="right" vertical="center"/>
    </xf>
    <xf numFmtId="169" fontId="5" fillId="0" borderId="4" xfId="1" applyNumberFormat="1" applyFont="1" applyBorder="1" applyAlignment="1">
      <alignment horizontal="center" vertical="center"/>
    </xf>
    <xf numFmtId="10" fontId="8" fillId="0" borderId="4" xfId="2" applyNumberFormat="1" applyFont="1" applyBorder="1" applyAlignment="1">
      <alignment horizontal="center" vertical="center"/>
    </xf>
    <xf numFmtId="170" fontId="8" fillId="0" borderId="4" xfId="2" applyNumberFormat="1" applyFont="1" applyBorder="1" applyAlignment="1">
      <alignment horizontal="center" vertical="center"/>
    </xf>
    <xf numFmtId="167" fontId="2" fillId="2" borderId="0" xfId="0" applyNumberFormat="1" applyFont="1" applyFill="1" applyAlignment="1">
      <alignment horizontal="right"/>
    </xf>
    <xf numFmtId="168" fontId="2" fillId="2" borderId="0" xfId="0" applyNumberFormat="1" applyFont="1" applyFill="1" applyAlignment="1">
      <alignment horizontal="right"/>
    </xf>
    <xf numFmtId="171" fontId="8" fillId="0" borderId="4" xfId="2" applyNumberFormat="1" applyFont="1" applyBorder="1" applyAlignment="1">
      <alignment horizontal="center" vertical="center"/>
    </xf>
    <xf numFmtId="171" fontId="8" fillId="0" borderId="4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43" fontId="12" fillId="0" borderId="0" xfId="1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10" fontId="8" fillId="0" borderId="4" xfId="2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43" fontId="8" fillId="0" borderId="4" xfId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0" xfId="0" applyFont="1" applyAlignment="1">
      <alignment horizontal="left"/>
    </xf>
    <xf numFmtId="9" fontId="8" fillId="0" borderId="1" xfId="2" applyFont="1" applyBorder="1" applyAlignment="1">
      <alignment horizontal="right" vertical="center"/>
    </xf>
    <xf numFmtId="43" fontId="8" fillId="0" borderId="1" xfId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right" vertical="center"/>
    </xf>
    <xf numFmtId="43" fontId="12" fillId="0" borderId="0" xfId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right"/>
    </xf>
    <xf numFmtId="2" fontId="12" fillId="0" borderId="1" xfId="0" applyNumberFormat="1" applyFont="1" applyBorder="1" applyAlignment="1">
      <alignment horizontal="right" vertical="center" wrapText="1"/>
    </xf>
    <xf numFmtId="43" fontId="12" fillId="0" borderId="0" xfId="1" applyFont="1" applyBorder="1" applyAlignment="1">
      <alignment horizontal="center"/>
    </xf>
    <xf numFmtId="2" fontId="12" fillId="0" borderId="0" xfId="0" applyNumberFormat="1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/>
    <xf numFmtId="0" fontId="22" fillId="0" borderId="1" xfId="0" applyFont="1" applyBorder="1" applyAlignment="1">
      <alignment horizontal="center" vertical="center" wrapText="1"/>
    </xf>
    <xf numFmtId="10" fontId="20" fillId="0" borderId="1" xfId="0" applyNumberFormat="1" applyFont="1" applyBorder="1" applyAlignment="1">
      <alignment horizontal="center" vertical="center" wrapText="1"/>
    </xf>
    <xf numFmtId="10" fontId="20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 wrapText="1"/>
    </xf>
    <xf numFmtId="167" fontId="21" fillId="0" borderId="0" xfId="0" applyNumberFormat="1" applyFont="1" applyAlignment="1">
      <alignment horizontal="center" vertical="center" wrapText="1"/>
    </xf>
    <xf numFmtId="10" fontId="21" fillId="0" borderId="0" xfId="0" applyNumberFormat="1" applyFont="1" applyAlignment="1">
      <alignment horizontal="center" vertical="center" wrapText="1"/>
    </xf>
    <xf numFmtId="167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43" fontId="12" fillId="0" borderId="0" xfId="1" quotePrefix="1" applyFont="1" applyBorder="1" applyAlignment="1">
      <alignment horizontal="right"/>
    </xf>
    <xf numFmtId="168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43" fontId="22" fillId="0" borderId="1" xfId="1" applyFont="1" applyBorder="1" applyAlignment="1">
      <alignment horizontal="center" vertical="center" wrapText="1"/>
    </xf>
    <xf numFmtId="43" fontId="20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0" fontId="20" fillId="0" borderId="1" xfId="0" applyNumberFormat="1" applyFont="1" applyBorder="1"/>
    <xf numFmtId="43" fontId="5" fillId="2" borderId="1" xfId="1" applyFont="1" applyFill="1" applyBorder="1" applyAlignment="1">
      <alignment horizontal="center" vertical="center" wrapText="1"/>
    </xf>
    <xf numFmtId="10" fontId="5" fillId="2" borderId="1" xfId="2" applyNumberFormat="1" applyFont="1" applyFill="1" applyBorder="1" applyAlignment="1">
      <alignment horizontal="center" vertical="center" wrapText="1"/>
    </xf>
    <xf numFmtId="167" fontId="21" fillId="2" borderId="1" xfId="0" applyNumberFormat="1" applyFont="1" applyFill="1" applyBorder="1" applyAlignment="1">
      <alignment horizontal="center" vertical="center" wrapText="1"/>
    </xf>
    <xf numFmtId="43" fontId="20" fillId="2" borderId="1" xfId="1" applyFont="1" applyFill="1" applyBorder="1" applyAlignment="1">
      <alignment horizontal="center" vertical="center" wrapText="1"/>
    </xf>
    <xf numFmtId="10" fontId="20" fillId="2" borderId="1" xfId="0" applyNumberFormat="1" applyFont="1" applyFill="1" applyBorder="1"/>
    <xf numFmtId="10" fontId="21" fillId="2" borderId="1" xfId="0" applyNumberFormat="1" applyFont="1" applyFill="1" applyBorder="1" applyAlignment="1">
      <alignment horizontal="center" vertical="center" wrapText="1"/>
    </xf>
    <xf numFmtId="167" fontId="20" fillId="2" borderId="1" xfId="0" applyNumberFormat="1" applyFont="1" applyFill="1" applyBorder="1" applyAlignment="1">
      <alignment horizontal="center" vertical="center" wrapText="1"/>
    </xf>
    <xf numFmtId="165" fontId="4" fillId="0" borderId="11" xfId="1" applyNumberFormat="1" applyFont="1" applyFill="1" applyBorder="1" applyAlignment="1">
      <alignment horizontal="center" vertical="center" wrapText="1"/>
    </xf>
    <xf numFmtId="165" fontId="4" fillId="0" borderId="0" xfId="1" quotePrefix="1" applyNumberFormat="1" applyFont="1" applyBorder="1" applyAlignment="1">
      <alignment horizontal="center" vertical="center" wrapText="1"/>
    </xf>
    <xf numFmtId="165" fontId="28" fillId="0" borderId="1" xfId="1" quotePrefix="1" applyNumberFormat="1" applyFont="1" applyBorder="1" applyAlignment="1">
      <alignment horizontal="center" vertical="center" wrapText="1"/>
    </xf>
    <xf numFmtId="165" fontId="28" fillId="0" borderId="1" xfId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3" fontId="31" fillId="0" borderId="1" xfId="1" applyFont="1" applyBorder="1" applyAlignment="1">
      <alignment horizontal="center" vertical="center"/>
    </xf>
    <xf numFmtId="43" fontId="30" fillId="0" borderId="1" xfId="1" applyFont="1" applyBorder="1" applyAlignment="1">
      <alignment horizontal="center" vertical="center"/>
    </xf>
    <xf numFmtId="43" fontId="31" fillId="0" borderId="1" xfId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32" fillId="0" borderId="0" xfId="0" applyFont="1"/>
    <xf numFmtId="10" fontId="2" fillId="0" borderId="1" xfId="2" applyNumberFormat="1" applyFont="1" applyBorder="1" applyAlignment="1">
      <alignment horizontal="right" vertical="center" wrapText="1"/>
    </xf>
    <xf numFmtId="10" fontId="2" fillId="0" borderId="1" xfId="2" applyNumberFormat="1" applyFont="1" applyBorder="1" applyAlignment="1">
      <alignment horizontal="center"/>
    </xf>
    <xf numFmtId="0" fontId="30" fillId="0" borderId="0" xfId="0" applyFont="1"/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68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3" fontId="12" fillId="0" borderId="5" xfId="1" applyFont="1" applyBorder="1" applyAlignment="1">
      <alignment horizontal="center" vertical="center" wrapText="1"/>
    </xf>
    <xf numFmtId="43" fontId="12" fillId="0" borderId="4" xfId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/>
    </xf>
    <xf numFmtId="0" fontId="33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4" fillId="0" borderId="0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167" fontId="22" fillId="0" borderId="3" xfId="0" applyNumberFormat="1" applyFont="1" applyBorder="1" applyAlignment="1">
      <alignment horizontal="center" vertical="center" wrapText="1"/>
    </xf>
    <xf numFmtId="167" fontId="22" fillId="0" borderId="5" xfId="0" applyNumberFormat="1" applyFont="1" applyBorder="1" applyAlignment="1">
      <alignment horizontal="center" vertical="center" wrapText="1"/>
    </xf>
    <xf numFmtId="167" fontId="22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167" fontId="27" fillId="2" borderId="6" xfId="0" applyNumberFormat="1" applyFont="1" applyFill="1" applyBorder="1" applyAlignment="1">
      <alignment horizontal="center" vertical="center" wrapText="1"/>
    </xf>
    <xf numFmtId="167" fontId="27" fillId="2" borderId="9" xfId="0" applyNumberFormat="1" applyFont="1" applyFill="1" applyBorder="1" applyAlignment="1">
      <alignment horizontal="center" vertical="center" wrapText="1"/>
    </xf>
    <xf numFmtId="167" fontId="27" fillId="2" borderId="12" xfId="0" applyNumberFormat="1" applyFont="1" applyFill="1" applyBorder="1" applyAlignment="1">
      <alignment horizontal="center" vertical="center" wrapText="1"/>
    </xf>
    <xf numFmtId="167" fontId="27" fillId="2" borderId="3" xfId="0" applyNumberFormat="1" applyFont="1" applyFill="1" applyBorder="1" applyAlignment="1">
      <alignment horizontal="center" vertical="center" wrapText="1"/>
    </xf>
    <xf numFmtId="167" fontId="27" fillId="2" borderId="5" xfId="0" applyNumberFormat="1" applyFont="1" applyFill="1" applyBorder="1" applyAlignment="1">
      <alignment horizontal="center" vertical="center" wrapText="1"/>
    </xf>
    <xf numFmtId="167" fontId="27" fillId="2" borderId="4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167" fontId="21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4" fillId="6" borderId="7" xfId="0" applyFont="1" applyFill="1" applyBorder="1" applyAlignment="1">
      <alignment horizontal="center" vertical="center" wrapText="1"/>
    </xf>
    <xf numFmtId="0" fontId="34" fillId="6" borderId="8" xfId="0" applyFont="1" applyFill="1" applyBorder="1" applyAlignment="1">
      <alignment horizontal="center" vertical="center" wrapText="1"/>
    </xf>
    <xf numFmtId="0" fontId="34" fillId="6" borderId="6" xfId="0" applyFont="1" applyFill="1" applyBorder="1" applyAlignment="1">
      <alignment horizontal="center" vertical="center" wrapText="1"/>
    </xf>
    <xf numFmtId="0" fontId="34" fillId="6" borderId="13" xfId="0" applyFont="1" applyFill="1" applyBorder="1" applyAlignment="1">
      <alignment horizontal="center" vertical="center" wrapText="1"/>
    </xf>
    <xf numFmtId="0" fontId="34" fillId="6" borderId="14" xfId="0" applyFont="1" applyFill="1" applyBorder="1" applyAlignment="1">
      <alignment horizontal="center" vertical="center" wrapText="1"/>
    </xf>
    <xf numFmtId="0" fontId="34" fillId="6" borderId="12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0" fontId="35" fillId="8" borderId="4" xfId="2" applyNumberFormat="1" applyFont="1" applyFill="1" applyBorder="1" applyAlignment="1">
      <alignment horizontal="center" vertical="center"/>
    </xf>
    <xf numFmtId="10" fontId="35" fillId="8" borderId="1" xfId="2" applyNumberFormat="1" applyFont="1" applyFill="1" applyBorder="1" applyAlignment="1">
      <alignment horizontal="center" vertical="center"/>
    </xf>
    <xf numFmtId="172" fontId="36" fillId="8" borderId="4" xfId="1" applyNumberFormat="1" applyFont="1" applyFill="1" applyBorder="1" applyAlignment="1">
      <alignment horizontal="right" vertical="center" wrapText="1"/>
    </xf>
    <xf numFmtId="172" fontId="36" fillId="8" borderId="1" xfId="1" applyNumberFormat="1" applyFont="1" applyFill="1" applyBorder="1" applyAlignment="1">
      <alignment horizontal="right" vertical="center" wrapText="1"/>
    </xf>
    <xf numFmtId="43" fontId="36" fillId="8" borderId="1" xfId="1" applyFont="1" applyFill="1" applyBorder="1" applyAlignment="1">
      <alignment horizontal="right" vertical="center"/>
    </xf>
    <xf numFmtId="168" fontId="21" fillId="0" borderId="10" xfId="0" applyNumberFormat="1" applyFont="1" applyBorder="1" applyAlignment="1">
      <alignment horizontal="center" vertical="center" wrapText="1"/>
    </xf>
    <xf numFmtId="0" fontId="37" fillId="8" borderId="1" xfId="0" quotePrefix="1" applyFont="1" applyFill="1" applyBorder="1" applyAlignment="1">
      <alignment horizontal="center" vertical="center" wrapText="1"/>
    </xf>
    <xf numFmtId="43" fontId="33" fillId="8" borderId="1" xfId="1" applyFont="1" applyFill="1" applyBorder="1" applyAlignment="1">
      <alignment horizontal="center" vertical="center" wrapText="1"/>
    </xf>
    <xf numFmtId="0" fontId="34" fillId="8" borderId="0" xfId="0" applyFont="1" applyFill="1" applyAlignment="1">
      <alignment horizontal="center" vertical="center" wrapText="1"/>
    </xf>
    <xf numFmtId="168" fontId="38" fillId="8" borderId="1" xfId="0" applyNumberFormat="1" applyFont="1" applyFill="1" applyBorder="1" applyAlignment="1">
      <alignment horizontal="center" vertical="center" wrapText="1"/>
    </xf>
    <xf numFmtId="0" fontId="38" fillId="7" borderId="1" xfId="0" applyFont="1" applyFill="1" applyBorder="1" applyAlignment="1">
      <alignment horizontal="center" vertical="center" wrapText="1"/>
    </xf>
    <xf numFmtId="10" fontId="38" fillId="8" borderId="1" xfId="0" applyNumberFormat="1" applyFont="1" applyFill="1" applyBorder="1" applyAlignment="1">
      <alignment horizontal="center" vertical="center" wrapText="1"/>
    </xf>
    <xf numFmtId="10" fontId="38" fillId="7" borderId="1" xfId="0" applyNumberFormat="1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44510</xdr:colOff>
      <xdr:row>6</xdr:row>
      <xdr:rowOff>17804</xdr:rowOff>
    </xdr:from>
    <xdr:to>
      <xdr:col>3</xdr:col>
      <xdr:colOff>231448</xdr:colOff>
      <xdr:row>10</xdr:row>
      <xdr:rowOff>142429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97E0710A-D4CE-8050-06A2-DADE173AB82E}"/>
            </a:ext>
          </a:extLst>
        </xdr:cNvPr>
        <xdr:cNvCxnSpPr/>
      </xdr:nvCxnSpPr>
      <xdr:spPr>
        <a:xfrm flipH="1" flipV="1">
          <a:off x="1593435" y="1584533"/>
          <a:ext cx="1718060" cy="8990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C\Desktop\PAIE%202026\Chapitres%204%20-%205%20-%206\TRAVAIL%20CHAPITRE%203%20DEF%201%202026.xlsx" TargetMode="External"/><Relationship Id="rId1" Type="http://schemas.openxmlformats.org/officeDocument/2006/relationships/externalLinkPath" Target="TRAVAIL%20CHAPITRE%203%20DEF%201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IODE DE PAIE 2026"/>
      <sheetName val="TABLE DES TAUX 2026 "/>
      <sheetName val="MATRICE RGDU "/>
      <sheetName val="TRAME DE BP "/>
      <sheetName val="TRAVAIL 1"/>
      <sheetName val="TRAVAIL 2 "/>
    </sheetNames>
    <sheetDataSet>
      <sheetData sheetId="0"/>
      <sheetData sheetId="1"/>
      <sheetData sheetId="2"/>
      <sheetData sheetId="3"/>
      <sheetData sheetId="4">
        <row r="4">
          <cell r="D4">
            <v>1.6799999999999999E-2</v>
          </cell>
        </row>
        <row r="5">
          <cell r="C5">
            <v>0.01</v>
          </cell>
          <cell r="D5">
            <v>1.7999999999999999E-2</v>
          </cell>
        </row>
      </sheetData>
      <sheetData sheetId="5">
        <row r="4">
          <cell r="C4">
            <v>1.12E-2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DEDB-EC63-4167-B801-E5FA17B66E25}">
  <dimension ref="B2:C13"/>
  <sheetViews>
    <sheetView workbookViewId="0">
      <selection sqref="A1:XFD1048576"/>
    </sheetView>
  </sheetViews>
  <sheetFormatPr baseColWidth="10" defaultRowHeight="15.75" x14ac:dyDescent="0.25"/>
  <cols>
    <col min="1" max="16384" width="11.42578125" style="68"/>
  </cols>
  <sheetData>
    <row r="2" spans="2:3" x14ac:dyDescent="0.25">
      <c r="B2" s="68" t="s">
        <v>128</v>
      </c>
    </row>
    <row r="4" spans="2:3" x14ac:dyDescent="0.25">
      <c r="B4" s="68" t="s">
        <v>129</v>
      </c>
    </row>
    <row r="6" spans="2:3" x14ac:dyDescent="0.25">
      <c r="C6" s="68" t="s">
        <v>130</v>
      </c>
    </row>
    <row r="7" spans="2:3" x14ac:dyDescent="0.25">
      <c r="B7" s="68" t="s">
        <v>131</v>
      </c>
      <c r="C7" s="68" t="s">
        <v>132</v>
      </c>
    </row>
    <row r="9" spans="2:3" x14ac:dyDescent="0.25">
      <c r="B9" s="68" t="s">
        <v>133</v>
      </c>
    </row>
    <row r="11" spans="2:3" x14ac:dyDescent="0.25">
      <c r="B11" s="68" t="s">
        <v>134</v>
      </c>
    </row>
    <row r="13" spans="2:3" x14ac:dyDescent="0.25">
      <c r="B13" s="68" t="s">
        <v>135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48777-CE38-4AED-8956-AB7B2C634B4C}">
  <dimension ref="A1:F89"/>
  <sheetViews>
    <sheetView topLeftCell="A53" workbookViewId="0">
      <selection activeCell="C66" sqref="C66"/>
    </sheetView>
  </sheetViews>
  <sheetFormatPr baseColWidth="10" defaultRowHeight="15" x14ac:dyDescent="0.25"/>
  <cols>
    <col min="1" max="1" width="29" customWidth="1"/>
    <col min="2" max="2" width="19" customWidth="1"/>
    <col min="3" max="3" width="19" style="82" customWidth="1"/>
    <col min="4" max="4" width="19" style="81" customWidth="1"/>
    <col min="5" max="5" width="19" style="25" customWidth="1"/>
  </cols>
  <sheetData>
    <row r="1" spans="1:5" ht="48" customHeight="1" x14ac:dyDescent="0.25">
      <c r="A1" s="135" t="s">
        <v>0</v>
      </c>
      <c r="B1" s="136"/>
      <c r="C1" s="23" t="s">
        <v>1</v>
      </c>
      <c r="D1" s="24" t="s">
        <v>2</v>
      </c>
    </row>
    <row r="2" spans="1:5" ht="19.5" customHeight="1" x14ac:dyDescent="0.25">
      <c r="A2" s="137" t="s">
        <v>3</v>
      </c>
      <c r="B2" s="138"/>
      <c r="C2" s="23"/>
      <c r="D2" s="24"/>
    </row>
    <row r="3" spans="1:5" s="1" customFormat="1" ht="19.5" customHeight="1" x14ac:dyDescent="0.25">
      <c r="A3" s="139" t="s">
        <v>118</v>
      </c>
      <c r="B3" s="140"/>
      <c r="C3" s="26"/>
      <c r="D3" s="224">
        <v>0.13</v>
      </c>
      <c r="E3" s="27"/>
    </row>
    <row r="4" spans="1:5" s="1" customFormat="1" ht="19.5" customHeight="1" x14ac:dyDescent="0.25">
      <c r="A4" s="141" t="s">
        <v>4</v>
      </c>
      <c r="B4" s="142"/>
      <c r="C4" s="116">
        <f>'[1]TRAVAIL 2 '!C4</f>
        <v>1.12E-2</v>
      </c>
      <c r="D4" s="116">
        <f>'[1]TRAVAIL 1'!D4</f>
        <v>1.6799999999999999E-2</v>
      </c>
      <c r="E4" s="143"/>
    </row>
    <row r="5" spans="1:5" s="1" customFormat="1" ht="19.5" customHeight="1" x14ac:dyDescent="0.25">
      <c r="A5" s="141" t="s">
        <v>5</v>
      </c>
      <c r="B5" s="142"/>
      <c r="C5" s="26">
        <f>'[1]TRAVAIL 1'!C5</f>
        <v>0.01</v>
      </c>
      <c r="D5" s="26">
        <f>'[1]TRAVAIL 1'!D5</f>
        <v>1.7999999999999999E-2</v>
      </c>
      <c r="E5" s="143"/>
    </row>
    <row r="6" spans="1:5" s="1" customFormat="1" ht="19.5" customHeight="1" x14ac:dyDescent="0.25">
      <c r="A6" s="128"/>
      <c r="B6" s="129"/>
      <c r="C6" s="129"/>
      <c r="D6" s="130"/>
      <c r="E6" s="28"/>
    </row>
    <row r="7" spans="1:5" s="1" customFormat="1" ht="19.5" customHeight="1" x14ac:dyDescent="0.25">
      <c r="A7" s="144" t="s">
        <v>6</v>
      </c>
      <c r="B7" s="145"/>
      <c r="C7" s="29"/>
      <c r="D7" s="30"/>
    </row>
    <row r="8" spans="1:5" s="1" customFormat="1" ht="19.5" customHeight="1" x14ac:dyDescent="0.25">
      <c r="A8" s="146" t="s">
        <v>7</v>
      </c>
      <c r="B8" s="147"/>
      <c r="C8" s="31"/>
      <c r="D8" s="31"/>
    </row>
    <row r="9" spans="1:5" s="1" customFormat="1" ht="19.5" customHeight="1" x14ac:dyDescent="0.25">
      <c r="A9" s="139" t="s">
        <v>136</v>
      </c>
      <c r="B9" s="140"/>
      <c r="C9" s="32"/>
      <c r="D9" s="33">
        <v>5.2499999999999998E-2</v>
      </c>
    </row>
    <row r="10" spans="1:5" s="1" customFormat="1" ht="19.5" customHeight="1" x14ac:dyDescent="0.25">
      <c r="A10" s="148"/>
      <c r="B10" s="149"/>
      <c r="C10" s="32"/>
      <c r="D10" s="34"/>
    </row>
    <row r="11" spans="1:5" s="1" customFormat="1" ht="19.5" customHeight="1" x14ac:dyDescent="0.25">
      <c r="A11" s="150" t="s">
        <v>8</v>
      </c>
      <c r="B11" s="151"/>
      <c r="C11" s="35"/>
      <c r="D11" s="36"/>
    </row>
    <row r="12" spans="1:5" s="1" customFormat="1" ht="19.5" customHeight="1" x14ac:dyDescent="0.25">
      <c r="A12" s="122" t="s">
        <v>9</v>
      </c>
      <c r="B12" s="123"/>
      <c r="C12" s="37"/>
      <c r="D12" s="37">
        <v>0.04</v>
      </c>
    </row>
    <row r="13" spans="1:5" s="1" customFormat="1" ht="19.5" customHeight="1" x14ac:dyDescent="0.25">
      <c r="A13" s="122" t="s">
        <v>10</v>
      </c>
      <c r="B13" s="123"/>
      <c r="C13" s="37"/>
      <c r="D13" s="37">
        <v>2.5000000000000001E-3</v>
      </c>
    </row>
    <row r="14" spans="1:5" s="1" customFormat="1" ht="19.5" customHeight="1" x14ac:dyDescent="0.25">
      <c r="A14" s="152" t="s">
        <v>11</v>
      </c>
      <c r="B14" s="153"/>
      <c r="C14" s="38">
        <v>2.4000000000000001E-4</v>
      </c>
      <c r="D14" s="39">
        <v>3.6000000000000002E-4</v>
      </c>
    </row>
    <row r="15" spans="1:5" s="1" customFormat="1" ht="19.5" customHeight="1" x14ac:dyDescent="0.25">
      <c r="A15" s="154" t="s">
        <v>12</v>
      </c>
      <c r="B15" s="155"/>
      <c r="C15" s="155"/>
      <c r="D15" s="155"/>
    </row>
    <row r="16" spans="1:5" s="1" customFormat="1" ht="19.5" customHeight="1" x14ac:dyDescent="0.25">
      <c r="A16" s="118" t="s">
        <v>13</v>
      </c>
      <c r="B16" s="119"/>
      <c r="C16" s="33">
        <v>6.9000000000000006E-2</v>
      </c>
      <c r="D16" s="33">
        <v>8.5500000000000007E-2</v>
      </c>
    </row>
    <row r="17" spans="1:5" s="1" customFormat="1" ht="19.5" customHeight="1" x14ac:dyDescent="0.25">
      <c r="A17" s="118" t="s">
        <v>14</v>
      </c>
      <c r="B17" s="119"/>
      <c r="C17" s="33">
        <v>4.0000000000000001E-3</v>
      </c>
      <c r="D17" s="223">
        <v>2.1100000000000001E-2</v>
      </c>
    </row>
    <row r="18" spans="1:5" s="1" customFormat="1" ht="19.5" customHeight="1" x14ac:dyDescent="0.25">
      <c r="A18" s="118" t="s">
        <v>15</v>
      </c>
      <c r="B18" s="119"/>
      <c r="C18" s="33">
        <v>3.15E-2</v>
      </c>
      <c r="D18" s="33">
        <v>4.7199999999999999E-2</v>
      </c>
    </row>
    <row r="19" spans="1:5" s="1" customFormat="1" ht="19.5" customHeight="1" x14ac:dyDescent="0.25">
      <c r="A19" s="118" t="s">
        <v>16</v>
      </c>
      <c r="B19" s="119"/>
      <c r="C19" s="33">
        <v>8.6400000000000005E-2</v>
      </c>
      <c r="D19" s="33">
        <v>0.1295</v>
      </c>
    </row>
    <row r="20" spans="1:5" s="1" customFormat="1" ht="19.5" customHeight="1" x14ac:dyDescent="0.25">
      <c r="A20" s="118" t="s">
        <v>17</v>
      </c>
      <c r="B20" s="119"/>
      <c r="C20" s="33">
        <v>8.6E-3</v>
      </c>
      <c r="D20" s="33">
        <v>1.29E-2</v>
      </c>
    </row>
    <row r="21" spans="1:5" s="1" customFormat="1" ht="19.5" customHeight="1" x14ac:dyDescent="0.25">
      <c r="A21" s="118" t="s">
        <v>18</v>
      </c>
      <c r="B21" s="119"/>
      <c r="C21" s="33">
        <v>1.0800000000000001E-2</v>
      </c>
      <c r="D21" s="33">
        <v>1.6199999999999999E-2</v>
      </c>
    </row>
    <row r="22" spans="1:5" s="1" customFormat="1" ht="19.5" customHeight="1" x14ac:dyDescent="0.25">
      <c r="A22" s="118" t="s">
        <v>19</v>
      </c>
      <c r="B22" s="119"/>
      <c r="C22" s="33">
        <v>1.4E-3</v>
      </c>
      <c r="D22" s="33">
        <v>2.0999999999999999E-3</v>
      </c>
    </row>
    <row r="23" spans="1:5" s="1" customFormat="1" ht="19.5" customHeight="1" x14ac:dyDescent="0.25">
      <c r="A23" s="118" t="s">
        <v>20</v>
      </c>
      <c r="B23" s="119"/>
      <c r="C23" s="33">
        <v>1.4E-3</v>
      </c>
      <c r="D23" s="33">
        <v>2.0999999999999999E-3</v>
      </c>
    </row>
    <row r="24" spans="1:5" s="1" customFormat="1" ht="19.5" customHeight="1" x14ac:dyDescent="0.25">
      <c r="A24" s="40"/>
      <c r="B24" s="41"/>
      <c r="C24" s="35"/>
      <c r="D24" s="36"/>
      <c r="E24" s="28"/>
    </row>
    <row r="25" spans="1:5" s="1" customFormat="1" ht="19.5" customHeight="1" x14ac:dyDescent="0.25">
      <c r="A25" s="118" t="s">
        <v>21</v>
      </c>
      <c r="B25" s="119"/>
      <c r="C25" s="32"/>
      <c r="D25" s="33">
        <v>1E-3</v>
      </c>
      <c r="E25" s="28"/>
    </row>
    <row r="26" spans="1:5" s="1" customFormat="1" ht="19.5" customHeight="1" x14ac:dyDescent="0.25">
      <c r="A26" s="156" t="s">
        <v>22</v>
      </c>
      <c r="B26" s="157"/>
      <c r="C26" s="32"/>
      <c r="D26" s="33">
        <v>5.0000000000000001E-3</v>
      </c>
      <c r="E26" s="28"/>
    </row>
    <row r="27" spans="1:5" s="1" customFormat="1" ht="19.5" customHeight="1" x14ac:dyDescent="0.25">
      <c r="A27" s="156" t="s">
        <v>23</v>
      </c>
      <c r="B27" s="157"/>
      <c r="C27" s="32"/>
      <c r="D27" s="33">
        <v>3.2000000000000001E-2</v>
      </c>
      <c r="E27" s="28" t="s">
        <v>119</v>
      </c>
    </row>
    <row r="28" spans="1:5" s="1" customFormat="1" ht="19.5" customHeight="1" x14ac:dyDescent="0.25">
      <c r="A28" s="118" t="s">
        <v>24</v>
      </c>
      <c r="B28" s="119"/>
      <c r="C28" s="32"/>
      <c r="D28" s="33">
        <v>3.0000000000000001E-3</v>
      </c>
      <c r="E28" s="28"/>
    </row>
    <row r="29" spans="1:5" s="1" customFormat="1" ht="19.5" customHeight="1" x14ac:dyDescent="0.25">
      <c r="A29" s="118" t="s">
        <v>25</v>
      </c>
      <c r="B29" s="119"/>
      <c r="C29" s="32"/>
      <c r="D29" s="33">
        <v>0.08</v>
      </c>
      <c r="E29" s="28"/>
    </row>
    <row r="30" spans="1:5" s="1" customFormat="1" ht="19.5" customHeight="1" x14ac:dyDescent="0.25">
      <c r="A30" s="42" t="s">
        <v>26</v>
      </c>
      <c r="B30" s="42"/>
      <c r="C30" s="32"/>
      <c r="D30" s="33">
        <v>0.2</v>
      </c>
      <c r="E30" s="28"/>
    </row>
    <row r="31" spans="1:5" s="1" customFormat="1" ht="15.75" x14ac:dyDescent="0.25">
      <c r="A31" s="118" t="s">
        <v>27</v>
      </c>
      <c r="B31" s="119"/>
      <c r="C31" s="32"/>
      <c r="D31" s="37">
        <v>1.6000000000000001E-4</v>
      </c>
      <c r="E31" s="27"/>
    </row>
    <row r="32" spans="1:5" s="1" customFormat="1" ht="15.75" x14ac:dyDescent="0.25">
      <c r="A32" s="118" t="s">
        <v>28</v>
      </c>
      <c r="B32" s="119"/>
      <c r="C32" s="43"/>
      <c r="D32" s="33">
        <v>6.7999999999999996E-3</v>
      </c>
      <c r="E32" s="27"/>
    </row>
    <row r="33" spans="1:5" s="1" customFormat="1" ht="15" customHeight="1" x14ac:dyDescent="0.25">
      <c r="A33" s="118" t="s">
        <v>29</v>
      </c>
      <c r="B33" s="119"/>
      <c r="C33" s="43"/>
      <c r="D33" s="33">
        <v>0.01</v>
      </c>
      <c r="E33" s="44"/>
    </row>
    <row r="34" spans="1:5" s="1" customFormat="1" ht="15" customHeight="1" x14ac:dyDescent="0.25">
      <c r="A34" s="118" t="s">
        <v>29</v>
      </c>
      <c r="B34" s="119"/>
      <c r="C34" s="43"/>
      <c r="D34" s="33">
        <v>5.4999999999999997E-3</v>
      </c>
      <c r="E34" s="44"/>
    </row>
    <row r="35" spans="1:5" s="1" customFormat="1" ht="15" customHeight="1" x14ac:dyDescent="0.25">
      <c r="A35" s="118" t="s">
        <v>30</v>
      </c>
      <c r="B35" s="119"/>
      <c r="C35" s="43"/>
      <c r="D35" s="33">
        <v>4.4999999999999997E-3</v>
      </c>
      <c r="E35" s="45"/>
    </row>
    <row r="36" spans="1:5" s="1" customFormat="1" ht="15" customHeight="1" x14ac:dyDescent="0.25">
      <c r="A36" s="133"/>
      <c r="B36" s="134"/>
      <c r="C36" s="35"/>
      <c r="D36" s="36"/>
      <c r="E36" s="45"/>
    </row>
    <row r="37" spans="1:5" s="1" customFormat="1" ht="15" customHeight="1" x14ac:dyDescent="0.25">
      <c r="A37" s="126" t="s">
        <v>31</v>
      </c>
      <c r="B37" s="127"/>
      <c r="C37" s="46">
        <v>6.8000000000000005E-2</v>
      </c>
      <c r="D37" s="47"/>
      <c r="E37" s="48"/>
    </row>
    <row r="38" spans="1:5" s="1" customFormat="1" ht="15.75" customHeight="1" x14ac:dyDescent="0.25">
      <c r="A38" s="158" t="s">
        <v>32</v>
      </c>
      <c r="B38" s="158"/>
      <c r="C38" s="46">
        <v>2.9000000000000001E-2</v>
      </c>
      <c r="D38" s="47"/>
      <c r="E38" s="27"/>
    </row>
    <row r="39" spans="1:5" s="1" customFormat="1" ht="15.75" customHeight="1" x14ac:dyDescent="0.25">
      <c r="A39" s="126" t="s">
        <v>33</v>
      </c>
      <c r="B39" s="127"/>
      <c r="C39" s="46">
        <v>6.8000000000000005E-2</v>
      </c>
      <c r="D39" s="47"/>
      <c r="E39" s="27"/>
    </row>
    <row r="40" spans="1:5" s="1" customFormat="1" ht="15" customHeight="1" x14ac:dyDescent="0.25">
      <c r="A40" s="126" t="s">
        <v>34</v>
      </c>
      <c r="B40" s="127"/>
      <c r="C40" s="46">
        <v>6.8000000000000005E-2</v>
      </c>
      <c r="D40" s="47"/>
    </row>
    <row r="41" spans="1:5" s="1" customFormat="1" ht="15" customHeight="1" x14ac:dyDescent="0.25">
      <c r="A41" s="126" t="s">
        <v>35</v>
      </c>
      <c r="B41" s="127"/>
      <c r="C41" s="46">
        <v>2.9000000000000001E-2</v>
      </c>
      <c r="D41" s="47"/>
    </row>
    <row r="42" spans="1:5" s="1" customFormat="1" ht="10.5" customHeight="1" x14ac:dyDescent="0.25">
      <c r="A42" s="159"/>
      <c r="B42" s="160"/>
      <c r="C42" s="160"/>
      <c r="D42" s="161"/>
      <c r="E42" s="51"/>
    </row>
    <row r="43" spans="1:5" s="1" customFormat="1" ht="15" customHeight="1" x14ac:dyDescent="0.25">
      <c r="A43" s="162" t="s">
        <v>36</v>
      </c>
      <c r="B43" s="163"/>
      <c r="C43" s="49"/>
      <c r="D43" s="50"/>
      <c r="E43" s="27"/>
    </row>
    <row r="44" spans="1:5" s="1" customFormat="1" ht="15" customHeight="1" x14ac:dyDescent="0.25">
      <c r="A44" s="153" t="s">
        <v>37</v>
      </c>
      <c r="B44" s="158"/>
      <c r="C44" s="46"/>
      <c r="D44" s="46"/>
      <c r="E44" s="52"/>
    </row>
    <row r="45" spans="1:5" s="1" customFormat="1" ht="15" customHeight="1" x14ac:dyDescent="0.25">
      <c r="A45" s="153" t="s">
        <v>38</v>
      </c>
      <c r="B45" s="158"/>
      <c r="C45" s="46"/>
      <c r="D45" s="46"/>
      <c r="E45" s="52"/>
    </row>
    <row r="46" spans="1:5" s="1" customFormat="1" ht="15" customHeight="1" x14ac:dyDescent="0.25">
      <c r="A46" s="164" t="s">
        <v>39</v>
      </c>
      <c r="B46" s="164"/>
      <c r="C46" s="46"/>
      <c r="D46" s="46">
        <v>1.4999999999999999E-2</v>
      </c>
      <c r="E46" s="52"/>
    </row>
    <row r="47" spans="1:5" s="1" customFormat="1" ht="15" customHeight="1" x14ac:dyDescent="0.25">
      <c r="A47" s="126" t="s">
        <v>40</v>
      </c>
      <c r="B47" s="127"/>
      <c r="C47" s="49"/>
      <c r="D47" s="53"/>
      <c r="E47" s="27"/>
    </row>
    <row r="48" spans="1:5" s="1" customFormat="1" ht="15" customHeight="1" x14ac:dyDescent="0.25">
      <c r="A48" s="126" t="s">
        <v>41</v>
      </c>
      <c r="B48" s="127"/>
      <c r="C48" s="49"/>
      <c r="D48" s="53"/>
      <c r="E48" s="27"/>
    </row>
    <row r="49" spans="1:6" s="1" customFormat="1" ht="8.25" customHeight="1" x14ac:dyDescent="0.25">
      <c r="A49" s="128"/>
      <c r="B49" s="129"/>
      <c r="C49" s="129"/>
      <c r="D49" s="130"/>
      <c r="E49" s="27"/>
    </row>
    <row r="50" spans="1:6" s="1" customFormat="1" ht="15" customHeight="1" x14ac:dyDescent="0.25">
      <c r="A50" s="131" t="s">
        <v>120</v>
      </c>
      <c r="B50" s="132"/>
      <c r="C50" s="110">
        <v>4005</v>
      </c>
      <c r="D50" s="55"/>
      <c r="E50" s="27"/>
    </row>
    <row r="51" spans="1:6" s="1" customFormat="1" x14ac:dyDescent="0.25">
      <c r="A51" s="131" t="s">
        <v>121</v>
      </c>
      <c r="B51" s="132"/>
      <c r="C51" s="54">
        <v>11.88</v>
      </c>
      <c r="D51" s="56"/>
      <c r="E51" s="27"/>
    </row>
    <row r="52" spans="1:6" s="1" customFormat="1" hidden="1" x14ac:dyDescent="0.25">
      <c r="A52" s="131"/>
      <c r="B52" s="132"/>
      <c r="C52" s="54">
        <v>11.88</v>
      </c>
      <c r="D52" s="56"/>
      <c r="E52" s="27"/>
    </row>
    <row r="53" spans="1:6" s="1" customFormat="1" ht="12.75" customHeight="1" x14ac:dyDescent="0.25">
      <c r="A53" s="108" t="s">
        <v>122</v>
      </c>
      <c r="B53" s="109"/>
      <c r="C53" s="110">
        <v>12.02</v>
      </c>
      <c r="D53" s="56"/>
      <c r="E53" s="27"/>
    </row>
    <row r="54" spans="1:6" s="1" customFormat="1" hidden="1" x14ac:dyDescent="0.25">
      <c r="A54" s="131" t="s">
        <v>114</v>
      </c>
      <c r="B54" s="132"/>
      <c r="C54" s="57"/>
      <c r="D54" s="56"/>
      <c r="E54" s="27"/>
    </row>
    <row r="55" spans="1:6" s="1" customFormat="1" hidden="1" x14ac:dyDescent="0.25">
      <c r="A55" s="131" t="s">
        <v>114</v>
      </c>
      <c r="B55" s="132"/>
      <c r="C55" s="57"/>
      <c r="D55" s="56"/>
      <c r="E55" s="1" t="s">
        <v>123</v>
      </c>
    </row>
    <row r="56" spans="1:6" s="1" customFormat="1" x14ac:dyDescent="0.25">
      <c r="A56" s="108" t="s">
        <v>124</v>
      </c>
      <c r="B56" s="109"/>
      <c r="C56" s="57">
        <f>C53*35*52/12</f>
        <v>1823.0333333333331</v>
      </c>
      <c r="D56" s="56"/>
      <c r="E56" s="117">
        <f>ROUND(C53*151.67,2)</f>
        <v>1823.07</v>
      </c>
    </row>
    <row r="57" spans="1:6" s="1" customFormat="1" hidden="1" x14ac:dyDescent="0.25">
      <c r="A57" s="131"/>
      <c r="B57" s="132"/>
      <c r="C57" s="54"/>
      <c r="D57" s="56"/>
      <c r="E57" s="117"/>
    </row>
    <row r="58" spans="1:6" s="1" customFormat="1" hidden="1" x14ac:dyDescent="0.25">
      <c r="A58" s="126"/>
      <c r="B58" s="127"/>
      <c r="C58" s="111"/>
      <c r="D58" s="26"/>
      <c r="E58" s="117"/>
      <c r="F58" s="114"/>
    </row>
    <row r="59" spans="1:6" s="1" customFormat="1" ht="18.75" customHeight="1" x14ac:dyDescent="0.25">
      <c r="A59" s="126" t="s">
        <v>125</v>
      </c>
      <c r="B59" s="127"/>
      <c r="C59" s="111">
        <f>3*C53*35*52/12</f>
        <v>5469.1000000000013</v>
      </c>
      <c r="D59" s="26"/>
      <c r="E59" s="114">
        <f>ROUND(3*C53*151.67,2)</f>
        <v>5469.22</v>
      </c>
    </row>
    <row r="60" spans="1:6" s="1" customFormat="1" ht="31.5" customHeight="1" x14ac:dyDescent="0.25">
      <c r="A60" s="122" t="s">
        <v>126</v>
      </c>
      <c r="B60" s="123"/>
      <c r="C60" s="225">
        <v>0.37809999999999999</v>
      </c>
      <c r="D60" s="226">
        <v>0.3821</v>
      </c>
    </row>
    <row r="61" spans="1:6" s="1" customFormat="1" ht="15" customHeight="1" x14ac:dyDescent="0.25">
      <c r="A61" s="124"/>
      <c r="B61" s="124"/>
      <c r="C61" s="124"/>
      <c r="D61" s="125"/>
      <c r="E61" s="58"/>
    </row>
    <row r="62" spans="1:6" s="1" customFormat="1" ht="23.25" customHeight="1" x14ac:dyDescent="0.25">
      <c r="A62" s="122" t="s">
        <v>42</v>
      </c>
      <c r="B62" s="123"/>
      <c r="C62" s="59"/>
      <c r="D62" s="60" t="s">
        <v>43</v>
      </c>
      <c r="E62" s="61"/>
    </row>
    <row r="63" spans="1:6" s="1" customFormat="1" ht="17.25" customHeight="1" x14ac:dyDescent="0.25">
      <c r="A63" s="122" t="s">
        <v>137</v>
      </c>
      <c r="B63" s="123"/>
      <c r="C63" s="59"/>
      <c r="D63" s="60" t="s">
        <v>44</v>
      </c>
      <c r="E63" s="61"/>
    </row>
    <row r="64" spans="1:6" s="1" customFormat="1" ht="18" customHeight="1" x14ac:dyDescent="0.25">
      <c r="A64" s="118" t="s">
        <v>45</v>
      </c>
      <c r="B64" s="119"/>
      <c r="C64" s="227">
        <v>7.32</v>
      </c>
      <c r="D64" s="62"/>
      <c r="E64" s="63"/>
    </row>
    <row r="65" spans="1:5" s="1" customFormat="1" ht="15" customHeight="1" x14ac:dyDescent="0.25">
      <c r="A65" s="118" t="s">
        <v>46</v>
      </c>
      <c r="B65" s="119"/>
      <c r="C65" s="112">
        <v>90.8</v>
      </c>
      <c r="D65" s="62"/>
      <c r="E65" s="63"/>
    </row>
    <row r="66" spans="1:5" s="1" customFormat="1" ht="35.25" customHeight="1" x14ac:dyDescent="0.25">
      <c r="A66" s="229" t="s">
        <v>138</v>
      </c>
      <c r="B66" s="229"/>
      <c r="C66" s="230">
        <v>748</v>
      </c>
      <c r="D66" s="65"/>
      <c r="E66" s="27"/>
    </row>
    <row r="67" spans="1:5" s="1" customFormat="1" ht="18.75" customHeight="1" x14ac:dyDescent="0.25">
      <c r="A67" s="66"/>
      <c r="B67" s="228" t="s">
        <v>47</v>
      </c>
      <c r="C67" s="120"/>
      <c r="D67" s="121" t="s">
        <v>48</v>
      </c>
      <c r="E67" s="121"/>
    </row>
    <row r="68" spans="1:5" s="1" customFormat="1" ht="18.75" customHeight="1" x14ac:dyDescent="0.25">
      <c r="A68" s="66"/>
      <c r="B68" s="67" t="s">
        <v>49</v>
      </c>
      <c r="C68" s="67" t="s">
        <v>50</v>
      </c>
      <c r="D68" s="67" t="s">
        <v>49</v>
      </c>
      <c r="E68" s="67" t="s">
        <v>50</v>
      </c>
    </row>
    <row r="69" spans="1:5" s="1" customFormat="1" ht="18.75" customHeight="1" x14ac:dyDescent="0.25">
      <c r="A69" s="69" t="s">
        <v>15</v>
      </c>
      <c r="B69" s="70">
        <v>3.15E-2</v>
      </c>
      <c r="C69" s="71">
        <v>4.7199999999999999E-2</v>
      </c>
      <c r="D69" s="70">
        <v>3.15E-2</v>
      </c>
      <c r="E69" s="71">
        <v>4.7199999999999999E-2</v>
      </c>
    </row>
    <row r="70" spans="1:5" s="1" customFormat="1" ht="18.75" customHeight="1" x14ac:dyDescent="0.25">
      <c r="A70" s="69" t="s">
        <v>51</v>
      </c>
      <c r="B70" s="70">
        <v>8.6E-3</v>
      </c>
      <c r="C70" s="70">
        <v>1.29E-2</v>
      </c>
      <c r="D70" s="70">
        <v>8.6E-3</v>
      </c>
      <c r="E70" s="70">
        <v>1.29E-2</v>
      </c>
    </row>
    <row r="71" spans="1:5" s="1" customFormat="1" ht="18.75" customHeight="1" x14ac:dyDescent="0.25">
      <c r="A71" s="69" t="s">
        <v>52</v>
      </c>
      <c r="B71" s="72"/>
      <c r="C71" s="73"/>
      <c r="D71" s="70">
        <v>1.4E-3</v>
      </c>
      <c r="E71" s="70">
        <v>2.0999999999999999E-3</v>
      </c>
    </row>
    <row r="72" spans="1:5" s="1" customFormat="1" ht="35.25" customHeight="1" x14ac:dyDescent="0.25">
      <c r="A72" s="74" t="s">
        <v>53</v>
      </c>
      <c r="B72" s="75">
        <f>+B69+B70</f>
        <v>4.0099999999999997E-2</v>
      </c>
      <c r="C72" s="75">
        <f>+C69+C70</f>
        <v>6.0100000000000001E-2</v>
      </c>
      <c r="D72" s="75">
        <f>SUM(D69:D71)</f>
        <v>4.1499999999999995E-2</v>
      </c>
      <c r="E72" s="75">
        <f>SUM(E69:E71)</f>
        <v>6.2199999999999998E-2</v>
      </c>
    </row>
    <row r="73" spans="1:5" s="1" customFormat="1" ht="27" customHeight="1" x14ac:dyDescent="0.25">
      <c r="A73" s="76"/>
      <c r="B73" s="77"/>
      <c r="C73" s="77"/>
      <c r="D73" s="77"/>
      <c r="E73" s="77"/>
    </row>
    <row r="74" spans="1:5" s="1" customFormat="1" ht="18.75" customHeight="1" x14ac:dyDescent="0.25">
      <c r="A74" s="66"/>
      <c r="B74" s="66"/>
      <c r="C74" s="78"/>
      <c r="D74" s="67" t="s">
        <v>54</v>
      </c>
      <c r="E74" s="74" t="s">
        <v>50</v>
      </c>
    </row>
    <row r="75" spans="1:5" s="1" customFormat="1" ht="18.75" customHeight="1" x14ac:dyDescent="0.25">
      <c r="A75" s="69" t="s">
        <v>16</v>
      </c>
      <c r="B75" s="66"/>
      <c r="C75" s="78"/>
      <c r="D75" s="70">
        <v>8.6400000000000005E-2</v>
      </c>
      <c r="E75" s="70">
        <v>0.1295</v>
      </c>
    </row>
    <row r="76" spans="1:5" s="1" customFormat="1" ht="18.75" customHeight="1" x14ac:dyDescent="0.25">
      <c r="A76" s="69" t="s">
        <v>55</v>
      </c>
      <c r="B76" s="66"/>
      <c r="C76" s="78"/>
      <c r="D76" s="70">
        <v>1.0800000000000001E-2</v>
      </c>
      <c r="E76" s="70">
        <v>1.6199999999999999E-2</v>
      </c>
    </row>
    <row r="77" spans="1:5" s="1" customFormat="1" ht="18.75" customHeight="1" x14ac:dyDescent="0.25">
      <c r="A77" s="69" t="s">
        <v>56</v>
      </c>
      <c r="B77" s="66"/>
      <c r="C77" s="78"/>
      <c r="D77" s="70">
        <v>1.4E-3</v>
      </c>
      <c r="E77" s="70">
        <v>2.0999999999999999E-3</v>
      </c>
    </row>
    <row r="78" spans="1:5" s="1" customFormat="1" ht="33" customHeight="1" x14ac:dyDescent="0.25">
      <c r="A78" s="74" t="s">
        <v>57</v>
      </c>
      <c r="B78" s="66"/>
      <c r="C78" s="78"/>
      <c r="D78" s="75">
        <f>SUM(D75:D77)</f>
        <v>9.8600000000000007E-2</v>
      </c>
      <c r="E78" s="75">
        <f>SUM(E75:E77)</f>
        <v>0.14779999999999999</v>
      </c>
    </row>
    <row r="79" spans="1:5" s="1" customFormat="1" ht="35.25" customHeight="1" x14ac:dyDescent="0.25">
      <c r="A79" s="68"/>
      <c r="C79" s="79"/>
      <c r="D79" s="80"/>
      <c r="E79" s="68"/>
    </row>
    <row r="80" spans="1:5" s="1" customFormat="1" ht="35.25" customHeight="1" x14ac:dyDescent="0.25">
      <c r="C80" s="103"/>
      <c r="D80" s="65"/>
      <c r="E80" s="27"/>
    </row>
    <row r="81" spans="1:5" s="1" customFormat="1" ht="35.25" customHeight="1" x14ac:dyDescent="0.25">
      <c r="A81" s="166" t="s">
        <v>115</v>
      </c>
      <c r="B81" s="167"/>
      <c r="C81" s="167"/>
      <c r="D81" s="168"/>
      <c r="E81" s="27"/>
    </row>
    <row r="82" spans="1:5" s="1" customFormat="1" ht="42" customHeight="1" x14ac:dyDescent="0.25">
      <c r="A82" s="169" t="s">
        <v>58</v>
      </c>
      <c r="B82" s="170"/>
      <c r="C82" s="4" t="s">
        <v>116</v>
      </c>
      <c r="D82" s="4" t="s">
        <v>117</v>
      </c>
      <c r="E82" s="27"/>
    </row>
    <row r="83" spans="1:5" s="1" customFormat="1" ht="35.25" customHeight="1" x14ac:dyDescent="0.25">
      <c r="A83" s="166" t="s">
        <v>59</v>
      </c>
      <c r="B83" s="168"/>
      <c r="C83" s="113" t="s">
        <v>60</v>
      </c>
      <c r="D83" s="115">
        <v>3.2000000000000001E-2</v>
      </c>
      <c r="E83" s="27"/>
    </row>
    <row r="84" spans="1:5" s="1" customFormat="1" ht="35.25" customHeight="1" x14ac:dyDescent="0.25">
      <c r="A84" s="166" t="s">
        <v>61</v>
      </c>
      <c r="B84" s="168"/>
      <c r="C84" s="113" t="s">
        <v>60</v>
      </c>
      <c r="D84" s="115">
        <v>3.2000000000000001E-2</v>
      </c>
      <c r="E84" s="27"/>
    </row>
    <row r="85" spans="1:5" ht="47.25" customHeight="1" x14ac:dyDescent="0.25">
      <c r="A85" s="171" t="s">
        <v>62</v>
      </c>
      <c r="B85" s="171"/>
      <c r="C85" s="113" t="s">
        <v>63</v>
      </c>
      <c r="D85" s="113" t="s">
        <v>63</v>
      </c>
    </row>
    <row r="86" spans="1:5" ht="35.25" customHeight="1" x14ac:dyDescent="0.25">
      <c r="A86" s="165"/>
      <c r="B86" s="165"/>
      <c r="C86" s="104"/>
    </row>
    <row r="87" spans="1:5" ht="35.25" customHeight="1" x14ac:dyDescent="0.25">
      <c r="A87" t="s">
        <v>64</v>
      </c>
    </row>
    <row r="88" spans="1:5" ht="35.25" customHeight="1" x14ac:dyDescent="0.25">
      <c r="A88" s="1" t="s">
        <v>65</v>
      </c>
    </row>
    <row r="89" spans="1:5" ht="35.25" customHeight="1" x14ac:dyDescent="0.25">
      <c r="B89" s="1"/>
      <c r="C89" s="64"/>
    </row>
  </sheetData>
  <mergeCells count="71">
    <mergeCell ref="A86:B86"/>
    <mergeCell ref="A81:D81"/>
    <mergeCell ref="A82:B82"/>
    <mergeCell ref="A83:B83"/>
    <mergeCell ref="A84:B84"/>
    <mergeCell ref="A85:B85"/>
    <mergeCell ref="A27:B27"/>
    <mergeCell ref="A28:B28"/>
    <mergeCell ref="A29:B29"/>
    <mergeCell ref="A31:B31"/>
    <mergeCell ref="A32:B32"/>
    <mergeCell ref="A21:B21"/>
    <mergeCell ref="A22:B22"/>
    <mergeCell ref="A23:B23"/>
    <mergeCell ref="A25:B25"/>
    <mergeCell ref="A26:B26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D15"/>
    <mergeCell ref="A6:D6"/>
    <mergeCell ref="A7:B7"/>
    <mergeCell ref="A8:B8"/>
    <mergeCell ref="A9:B9"/>
    <mergeCell ref="A10:B10"/>
    <mergeCell ref="A1:B1"/>
    <mergeCell ref="A2:B2"/>
    <mergeCell ref="A3:B3"/>
    <mergeCell ref="A4:B4"/>
    <mergeCell ref="E4:E5"/>
    <mergeCell ref="A5:B5"/>
    <mergeCell ref="A33:B33"/>
    <mergeCell ref="A34:B34"/>
    <mergeCell ref="A35:B35"/>
    <mergeCell ref="A36:B36"/>
    <mergeCell ref="A47:B47"/>
    <mergeCell ref="A37:B37"/>
    <mergeCell ref="A38:B38"/>
    <mergeCell ref="A39:B39"/>
    <mergeCell ref="A40:B40"/>
    <mergeCell ref="A41:B41"/>
    <mergeCell ref="A42:D42"/>
    <mergeCell ref="A43:B43"/>
    <mergeCell ref="A44:B44"/>
    <mergeCell ref="A45:B45"/>
    <mergeCell ref="A46:B46"/>
    <mergeCell ref="A48:B48"/>
    <mergeCell ref="A49:D49"/>
    <mergeCell ref="A50:B50"/>
    <mergeCell ref="A51:B51"/>
    <mergeCell ref="A59:B59"/>
    <mergeCell ref="A52:B52"/>
    <mergeCell ref="A54:B54"/>
    <mergeCell ref="A55:B55"/>
    <mergeCell ref="A57:B57"/>
    <mergeCell ref="A58:B58"/>
    <mergeCell ref="A65:B65"/>
    <mergeCell ref="B67:C67"/>
    <mergeCell ref="D67:E67"/>
    <mergeCell ref="A60:B60"/>
    <mergeCell ref="A61:D61"/>
    <mergeCell ref="A62:B62"/>
    <mergeCell ref="A63:B63"/>
    <mergeCell ref="A64:B64"/>
    <mergeCell ref="A66:B66"/>
  </mergeCells>
  <printOptions horizontalCentered="1" verticalCentered="1"/>
  <pageMargins left="0.11811023622047245" right="0.11811023622047245" top="0.19685039370078741" bottom="0.15748031496062992" header="0.31496062992125984" footer="0.31496062992125984"/>
  <pageSetup paperSize="9" scale="70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FABF3-C9FF-4154-B809-41033CD14BB6}">
  <dimension ref="A1:M40"/>
  <sheetViews>
    <sheetView topLeftCell="A27" zoomScale="95" workbookViewId="0">
      <selection activeCell="O11" sqref="O11"/>
    </sheetView>
  </sheetViews>
  <sheetFormatPr baseColWidth="10" defaultColWidth="11.140625" defaultRowHeight="15" x14ac:dyDescent="0.25"/>
  <cols>
    <col min="1" max="1" width="15.85546875" style="1" customWidth="1"/>
    <col min="2" max="11" width="14.5703125" style="1" customWidth="1"/>
    <col min="12" max="16384" width="11.140625" style="1"/>
  </cols>
  <sheetData>
    <row r="1" spans="1:11" x14ac:dyDescent="0.25">
      <c r="D1" s="2" t="s">
        <v>66</v>
      </c>
      <c r="E1" s="2">
        <f>+'TABLE  2026'!C50</f>
        <v>4005</v>
      </c>
    </row>
    <row r="2" spans="1:11" x14ac:dyDescent="0.25">
      <c r="D2" s="3"/>
      <c r="E2" s="3"/>
    </row>
    <row r="3" spans="1:11" ht="29.25" customHeight="1" x14ac:dyDescent="0.25">
      <c r="A3" s="171" t="s">
        <v>127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1" x14ac:dyDescent="0.25">
      <c r="A4" s="172" t="s">
        <v>67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6" spans="1:11" ht="27.75" customHeight="1" x14ac:dyDescent="0.25">
      <c r="A6" s="4" t="s">
        <v>68</v>
      </c>
      <c r="B6" s="4" t="s">
        <v>69</v>
      </c>
      <c r="C6" s="4" t="s">
        <v>70</v>
      </c>
      <c r="D6" s="4" t="s">
        <v>71</v>
      </c>
      <c r="E6" s="4" t="s">
        <v>72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  <c r="K6" s="4" t="s">
        <v>78</v>
      </c>
    </row>
    <row r="7" spans="1:11" ht="21" customHeight="1" x14ac:dyDescent="0.25">
      <c r="A7" s="5" t="s">
        <v>79</v>
      </c>
      <c r="B7" s="6">
        <v>2293.4</v>
      </c>
      <c r="C7" s="7">
        <f>E1</f>
        <v>4005</v>
      </c>
      <c r="D7" s="22">
        <f>C7</f>
        <v>4005</v>
      </c>
      <c r="E7" s="22">
        <f>B7</f>
        <v>2293.4</v>
      </c>
      <c r="F7" s="22">
        <f t="shared" ref="F7:F18" si="0">MIN(D7,E7)</f>
        <v>2293.4</v>
      </c>
      <c r="G7" s="22">
        <f>F7</f>
        <v>2293.4</v>
      </c>
      <c r="H7" s="22">
        <f>IF(E7&gt;D7,IF((E7-D7)&gt;3*D7,3*D7,E7-D7),0)</f>
        <v>0</v>
      </c>
      <c r="I7" s="22">
        <f>H7</f>
        <v>0</v>
      </c>
      <c r="J7" s="22">
        <f>IF(E7&gt;8*D7,7*D7,IF(E7&lt;D7,0,E7-D7))</f>
        <v>0</v>
      </c>
      <c r="K7" s="22">
        <f>J7</f>
        <v>0</v>
      </c>
    </row>
    <row r="8" spans="1:11" ht="21" customHeight="1" x14ac:dyDescent="0.25">
      <c r="A8" s="5" t="s">
        <v>80</v>
      </c>
      <c r="B8" s="6">
        <v>6000</v>
      </c>
      <c r="C8" s="7">
        <f>C7*120/151.67</f>
        <v>3168.721566558977</v>
      </c>
      <c r="D8" s="22">
        <f>D7+C8</f>
        <v>7173.7215665589774</v>
      </c>
      <c r="E8" s="22">
        <f>E7+B8</f>
        <v>8293.4</v>
      </c>
      <c r="F8" s="22">
        <f t="shared" si="0"/>
        <v>7173.7215665589774</v>
      </c>
      <c r="G8" s="22">
        <f t="shared" ref="G8:G18" si="1">F8-F7</f>
        <v>4880.3215665589778</v>
      </c>
      <c r="H8" s="22">
        <f t="shared" ref="H8:H18" si="2">IF(E8&gt;D8,IF((E8-D8)&gt;3*D8,3*D8,E8-D8),0)</f>
        <v>1119.6784334410222</v>
      </c>
      <c r="I8" s="22">
        <f t="shared" ref="I8:I18" si="3">H8-H7</f>
        <v>1119.6784334410222</v>
      </c>
      <c r="J8" s="22">
        <f>IF(E8&gt;8*D8,7*D8,IF(E8&lt;D8,0,E8-D8))</f>
        <v>1119.6784334410222</v>
      </c>
      <c r="K8" s="22">
        <f t="shared" ref="K8:K18" si="4">J8-J7</f>
        <v>1119.6784334410222</v>
      </c>
    </row>
    <row r="9" spans="1:11" ht="21" customHeight="1" x14ac:dyDescent="0.25">
      <c r="A9" s="5" t="s">
        <v>81</v>
      </c>
      <c r="B9" s="6">
        <v>8999</v>
      </c>
      <c r="C9" s="7">
        <f t="shared" ref="C9:C18" si="5">C8</f>
        <v>3168.721566558977</v>
      </c>
      <c r="D9" s="22">
        <f>D8+C9</f>
        <v>10342.443133117955</v>
      </c>
      <c r="E9" s="22">
        <f>E8+B9</f>
        <v>17292.400000000001</v>
      </c>
      <c r="F9" s="22">
        <f t="shared" si="0"/>
        <v>10342.443133117955</v>
      </c>
      <c r="G9" s="22">
        <f t="shared" si="1"/>
        <v>3168.7215665589774</v>
      </c>
      <c r="H9" s="22">
        <f t="shared" si="2"/>
        <v>6949.9568668820466</v>
      </c>
      <c r="I9" s="22">
        <f t="shared" si="3"/>
        <v>5830.2784334410244</v>
      </c>
      <c r="J9" s="22">
        <f t="shared" ref="J9:J18" si="6">IF(E9&gt;8*D9,7*D9,IF(E9&lt;D9,0,E9-D9))</f>
        <v>6949.9568668820466</v>
      </c>
      <c r="K9" s="22">
        <f t="shared" si="4"/>
        <v>5830.2784334410244</v>
      </c>
    </row>
    <row r="10" spans="1:11" ht="21" customHeight="1" x14ac:dyDescent="0.25">
      <c r="A10" s="5" t="s">
        <v>82</v>
      </c>
      <c r="B10" s="6">
        <v>3000</v>
      </c>
      <c r="C10" s="7">
        <f t="shared" si="5"/>
        <v>3168.721566558977</v>
      </c>
      <c r="D10" s="22">
        <f>D9+C10</f>
        <v>13511.164699676932</v>
      </c>
      <c r="E10" s="22">
        <f>E9+B10</f>
        <v>20292.400000000001</v>
      </c>
      <c r="F10" s="22">
        <f t="shared" si="0"/>
        <v>13511.164699676932</v>
      </c>
      <c r="G10" s="22">
        <f t="shared" si="1"/>
        <v>3168.7215665589774</v>
      </c>
      <c r="H10" s="22">
        <f t="shared" si="2"/>
        <v>6781.2353003230692</v>
      </c>
      <c r="I10" s="22">
        <f t="shared" si="3"/>
        <v>-168.72156655897743</v>
      </c>
      <c r="J10" s="22">
        <f t="shared" si="6"/>
        <v>6781.2353003230692</v>
      </c>
      <c r="K10" s="22">
        <f t="shared" si="4"/>
        <v>-168.72156655897743</v>
      </c>
    </row>
    <row r="11" spans="1:11" ht="16.5" customHeight="1" x14ac:dyDescent="0.25">
      <c r="A11" s="5" t="s">
        <v>83</v>
      </c>
      <c r="B11" s="6">
        <v>4000</v>
      </c>
      <c r="C11" s="7">
        <f t="shared" si="5"/>
        <v>3168.721566558977</v>
      </c>
      <c r="D11" s="22">
        <f t="shared" ref="D11:D18" si="7">D10+C11</f>
        <v>16679.88626623591</v>
      </c>
      <c r="E11" s="22">
        <f t="shared" ref="E11:E18" si="8">E10+B11</f>
        <v>24292.400000000001</v>
      </c>
      <c r="F11" s="22">
        <f t="shared" si="0"/>
        <v>16679.88626623591</v>
      </c>
      <c r="G11" s="22">
        <f t="shared" si="1"/>
        <v>3168.7215665589774</v>
      </c>
      <c r="H11" s="22">
        <f t="shared" si="2"/>
        <v>7612.5137337640917</v>
      </c>
      <c r="I11" s="22">
        <f t="shared" si="3"/>
        <v>831.27843344102257</v>
      </c>
      <c r="J11" s="22">
        <f t="shared" si="6"/>
        <v>7612.5137337640917</v>
      </c>
      <c r="K11" s="22">
        <f t="shared" si="4"/>
        <v>831.27843344102257</v>
      </c>
    </row>
    <row r="12" spans="1:11" ht="16.5" customHeight="1" x14ac:dyDescent="0.25">
      <c r="A12" s="5" t="s">
        <v>84</v>
      </c>
      <c r="B12" s="6">
        <v>4000</v>
      </c>
      <c r="C12" s="7">
        <f t="shared" si="5"/>
        <v>3168.721566558977</v>
      </c>
      <c r="D12" s="22">
        <f t="shared" si="7"/>
        <v>19848.607832794885</v>
      </c>
      <c r="E12" s="22">
        <f t="shared" si="8"/>
        <v>28292.400000000001</v>
      </c>
      <c r="F12" s="22">
        <f t="shared" si="0"/>
        <v>19848.607832794885</v>
      </c>
      <c r="G12" s="22">
        <f t="shared" si="1"/>
        <v>3168.7215665589756</v>
      </c>
      <c r="H12" s="22">
        <f t="shared" si="2"/>
        <v>8443.7921672051161</v>
      </c>
      <c r="I12" s="22">
        <f t="shared" si="3"/>
        <v>831.27843344102439</v>
      </c>
      <c r="J12" s="22">
        <f t="shared" si="6"/>
        <v>8443.7921672051161</v>
      </c>
      <c r="K12" s="22">
        <f t="shared" si="4"/>
        <v>831.27843344102439</v>
      </c>
    </row>
    <row r="13" spans="1:11" ht="16.5" customHeight="1" x14ac:dyDescent="0.25">
      <c r="A13" s="5" t="s">
        <v>85</v>
      </c>
      <c r="B13" s="6">
        <v>4000</v>
      </c>
      <c r="C13" s="7">
        <f t="shared" si="5"/>
        <v>3168.721566558977</v>
      </c>
      <c r="D13" s="22">
        <f t="shared" si="7"/>
        <v>23017.329399353861</v>
      </c>
      <c r="E13" s="22">
        <f t="shared" si="8"/>
        <v>32292.400000000001</v>
      </c>
      <c r="F13" s="22">
        <f t="shared" si="0"/>
        <v>23017.329399353861</v>
      </c>
      <c r="G13" s="22">
        <f t="shared" si="1"/>
        <v>3168.7215665589756</v>
      </c>
      <c r="H13" s="22">
        <f t="shared" si="2"/>
        <v>9275.0706006461405</v>
      </c>
      <c r="I13" s="22">
        <f t="shared" si="3"/>
        <v>831.27843344102439</v>
      </c>
      <c r="J13" s="22">
        <f t="shared" si="6"/>
        <v>9275.0706006461405</v>
      </c>
      <c r="K13" s="22">
        <f t="shared" si="4"/>
        <v>831.27843344102439</v>
      </c>
    </row>
    <row r="14" spans="1:11" ht="16.5" customHeight="1" x14ac:dyDescent="0.25">
      <c r="A14" s="5" t="s">
        <v>86</v>
      </c>
      <c r="B14" s="6">
        <v>4000</v>
      </c>
      <c r="C14" s="7">
        <f t="shared" si="5"/>
        <v>3168.721566558977</v>
      </c>
      <c r="D14" s="22">
        <f t="shared" si="7"/>
        <v>26186.050965912837</v>
      </c>
      <c r="E14" s="22">
        <f t="shared" si="8"/>
        <v>36292.400000000001</v>
      </c>
      <c r="F14" s="22">
        <f t="shared" si="0"/>
        <v>26186.050965912837</v>
      </c>
      <c r="G14" s="22">
        <f t="shared" si="1"/>
        <v>3168.7215665589756</v>
      </c>
      <c r="H14" s="22">
        <f t="shared" si="2"/>
        <v>10106.349034087165</v>
      </c>
      <c r="I14" s="22">
        <f t="shared" si="3"/>
        <v>831.27843344102439</v>
      </c>
      <c r="J14" s="22">
        <f t="shared" si="6"/>
        <v>10106.349034087165</v>
      </c>
      <c r="K14" s="22">
        <f t="shared" si="4"/>
        <v>831.27843344102439</v>
      </c>
    </row>
    <row r="15" spans="1:11" ht="16.5" customHeight="1" x14ac:dyDescent="0.25">
      <c r="A15" s="5" t="s">
        <v>87</v>
      </c>
      <c r="B15" s="6">
        <v>4000</v>
      </c>
      <c r="C15" s="7">
        <f t="shared" si="5"/>
        <v>3168.721566558977</v>
      </c>
      <c r="D15" s="22">
        <f t="shared" si="7"/>
        <v>29354.772532471812</v>
      </c>
      <c r="E15" s="22">
        <f t="shared" si="8"/>
        <v>40292.400000000001</v>
      </c>
      <c r="F15" s="22">
        <f t="shared" si="0"/>
        <v>29354.772532471812</v>
      </c>
      <c r="G15" s="22">
        <f t="shared" si="1"/>
        <v>3168.7215665589756</v>
      </c>
      <c r="H15" s="22">
        <f t="shared" si="2"/>
        <v>10937.627467528189</v>
      </c>
      <c r="I15" s="22">
        <f t="shared" si="3"/>
        <v>831.27843344102439</v>
      </c>
      <c r="J15" s="22">
        <f t="shared" si="6"/>
        <v>10937.627467528189</v>
      </c>
      <c r="K15" s="22">
        <f t="shared" si="4"/>
        <v>831.27843344102439</v>
      </c>
    </row>
    <row r="16" spans="1:11" ht="16.5" customHeight="1" x14ac:dyDescent="0.25">
      <c r="A16" s="5" t="s">
        <v>88</v>
      </c>
      <c r="B16" s="6">
        <v>4000</v>
      </c>
      <c r="C16" s="7">
        <f t="shared" si="5"/>
        <v>3168.721566558977</v>
      </c>
      <c r="D16" s="22">
        <f t="shared" si="7"/>
        <v>32523.494099030788</v>
      </c>
      <c r="E16" s="22">
        <f t="shared" si="8"/>
        <v>44292.4</v>
      </c>
      <c r="F16" s="22">
        <f t="shared" si="0"/>
        <v>32523.494099030788</v>
      </c>
      <c r="G16" s="22">
        <f t="shared" si="1"/>
        <v>3168.7215665589756</v>
      </c>
      <c r="H16" s="22">
        <f t="shared" si="2"/>
        <v>11768.905900969214</v>
      </c>
      <c r="I16" s="22">
        <f t="shared" si="3"/>
        <v>831.27843344102439</v>
      </c>
      <c r="J16" s="22">
        <f t="shared" si="6"/>
        <v>11768.905900969214</v>
      </c>
      <c r="K16" s="22">
        <f t="shared" si="4"/>
        <v>831.27843344102439</v>
      </c>
    </row>
    <row r="17" spans="1:13" ht="16.5" customHeight="1" x14ac:dyDescent="0.25">
      <c r="A17" s="5" t="s">
        <v>89</v>
      </c>
      <c r="B17" s="6">
        <v>4000</v>
      </c>
      <c r="C17" s="7">
        <f t="shared" si="5"/>
        <v>3168.721566558977</v>
      </c>
      <c r="D17" s="22">
        <f t="shared" si="7"/>
        <v>35692.215665589763</v>
      </c>
      <c r="E17" s="22">
        <f t="shared" si="8"/>
        <v>48292.4</v>
      </c>
      <c r="F17" s="22">
        <f t="shared" si="0"/>
        <v>35692.215665589763</v>
      </c>
      <c r="G17" s="22">
        <f t="shared" si="1"/>
        <v>3168.7215665589756</v>
      </c>
      <c r="H17" s="22">
        <f t="shared" si="2"/>
        <v>12600.184334410238</v>
      </c>
      <c r="I17" s="22">
        <f t="shared" si="3"/>
        <v>831.27843344102439</v>
      </c>
      <c r="J17" s="22">
        <f t="shared" si="6"/>
        <v>12600.184334410238</v>
      </c>
      <c r="K17" s="22">
        <f t="shared" si="4"/>
        <v>831.27843344102439</v>
      </c>
    </row>
    <row r="18" spans="1:13" ht="16.5" customHeight="1" x14ac:dyDescent="0.25">
      <c r="A18" s="5" t="s">
        <v>90</v>
      </c>
      <c r="B18" s="6">
        <v>4000</v>
      </c>
      <c r="C18" s="7">
        <f t="shared" si="5"/>
        <v>3168.721566558977</v>
      </c>
      <c r="D18" s="22">
        <f t="shared" si="7"/>
        <v>38860.937232148739</v>
      </c>
      <c r="E18" s="22">
        <f t="shared" si="8"/>
        <v>52292.4</v>
      </c>
      <c r="F18" s="102">
        <f t="shared" si="0"/>
        <v>38860.937232148739</v>
      </c>
      <c r="G18" s="22">
        <f t="shared" si="1"/>
        <v>3168.7215665589756</v>
      </c>
      <c r="H18" s="22">
        <f t="shared" si="2"/>
        <v>13431.462767851262</v>
      </c>
      <c r="I18" s="22">
        <f t="shared" si="3"/>
        <v>831.27843344102439</v>
      </c>
      <c r="J18" s="102">
        <f t="shared" si="6"/>
        <v>13431.462767851262</v>
      </c>
      <c r="K18" s="22">
        <f t="shared" si="4"/>
        <v>831.27843344102439</v>
      </c>
    </row>
    <row r="19" spans="1:13" ht="16.5" customHeight="1" x14ac:dyDescent="0.25">
      <c r="B19" s="13">
        <f>SUM(B7:B18)</f>
        <v>52292.4</v>
      </c>
      <c r="C19" s="3"/>
    </row>
    <row r="20" spans="1:13" ht="20.25" customHeight="1" x14ac:dyDescent="0.25">
      <c r="A20" s="173" t="s">
        <v>91</v>
      </c>
      <c r="B20" s="173"/>
      <c r="C20" s="173"/>
      <c r="D20" s="173"/>
      <c r="E20" s="173"/>
      <c r="F20" s="173"/>
      <c r="G20" s="173"/>
      <c r="H20" s="173"/>
      <c r="I20" s="174"/>
      <c r="J20" s="174"/>
      <c r="K20" s="174"/>
      <c r="L20" s="174"/>
    </row>
    <row r="21" spans="1:13" ht="22.5" customHeight="1" x14ac:dyDescent="0.25">
      <c r="B21" s="3"/>
      <c r="C21" s="3"/>
      <c r="D21" s="3"/>
      <c r="E21" s="3"/>
      <c r="I21" s="175"/>
      <c r="J21" s="175"/>
      <c r="K21" s="175"/>
      <c r="L21" s="175"/>
    </row>
    <row r="22" spans="1:13" ht="24.75" customHeight="1" x14ac:dyDescent="0.25">
      <c r="A22" s="4" t="s">
        <v>92</v>
      </c>
      <c r="B22" s="4" t="s">
        <v>93</v>
      </c>
      <c r="C22" s="4" t="s">
        <v>94</v>
      </c>
      <c r="D22" s="4" t="s">
        <v>95</v>
      </c>
      <c r="E22" s="4" t="s">
        <v>96</v>
      </c>
      <c r="F22" s="4" t="s">
        <v>97</v>
      </c>
      <c r="G22" s="4" t="s">
        <v>98</v>
      </c>
      <c r="H22" s="4" t="s">
        <v>99</v>
      </c>
      <c r="I22" s="4" t="s">
        <v>100</v>
      </c>
    </row>
    <row r="23" spans="1:13" s="10" customFormat="1" ht="27" customHeight="1" x14ac:dyDescent="0.25">
      <c r="A23" s="9" t="s">
        <v>68</v>
      </c>
      <c r="B23" s="9" t="s">
        <v>69</v>
      </c>
      <c r="C23" s="9" t="s">
        <v>70</v>
      </c>
      <c r="D23" s="9" t="s">
        <v>71</v>
      </c>
      <c r="E23" s="9" t="s">
        <v>72</v>
      </c>
      <c r="F23" s="9" t="s">
        <v>101</v>
      </c>
      <c r="G23" s="9" t="s">
        <v>102</v>
      </c>
      <c r="H23" s="9" t="s">
        <v>77</v>
      </c>
      <c r="I23" s="9" t="s">
        <v>78</v>
      </c>
      <c r="M23" s="11"/>
    </row>
    <row r="24" spans="1:13" ht="19.5" customHeight="1" x14ac:dyDescent="0.25">
      <c r="A24" s="12" t="s">
        <v>79</v>
      </c>
      <c r="B24" s="6">
        <f>B7</f>
        <v>2293.4</v>
      </c>
      <c r="C24" s="17">
        <f>C7</f>
        <v>4005</v>
      </c>
      <c r="D24" s="14">
        <f>C24</f>
        <v>4005</v>
      </c>
      <c r="E24" s="14">
        <f>B24</f>
        <v>2293.4</v>
      </c>
      <c r="F24" s="15">
        <f>IF(E24&lt;D24,0,MIN(E24,D24))</f>
        <v>0</v>
      </c>
      <c r="G24" s="14">
        <f>F24</f>
        <v>0</v>
      </c>
      <c r="H24" s="15">
        <f>IF(E24&gt;8*D24,7*D24,IF(E24&lt;D24,0,E24-D24))</f>
        <v>0</v>
      </c>
      <c r="I24" s="14">
        <f>H24</f>
        <v>0</v>
      </c>
      <c r="M24" s="16"/>
    </row>
    <row r="25" spans="1:13" ht="19.5" customHeight="1" x14ac:dyDescent="0.25">
      <c r="A25" s="12" t="s">
        <v>80</v>
      </c>
      <c r="B25" s="6">
        <f t="shared" ref="B25:B35" si="9">+B8</f>
        <v>6000</v>
      </c>
      <c r="C25" s="17">
        <f t="shared" ref="C25:C35" si="10">C8</f>
        <v>3168.721566558977</v>
      </c>
      <c r="D25" s="14">
        <f>D24+C25</f>
        <v>7173.7215665589774</v>
      </c>
      <c r="E25" s="14">
        <f>E24+B25</f>
        <v>8293.4</v>
      </c>
      <c r="F25" s="14">
        <f t="shared" ref="F25:F35" si="11">IF(E25&lt;D25,0,MIN(E25,D25))</f>
        <v>7173.7215665589774</v>
      </c>
      <c r="G25" s="14">
        <f>F25-F24</f>
        <v>7173.7215665589774</v>
      </c>
      <c r="H25" s="15">
        <f>IF(E25&gt;8*D25,7*D25,IF(E25&lt;D25,0,E25-D25))</f>
        <v>1119.6784334410222</v>
      </c>
      <c r="I25" s="14">
        <f>H25-H24</f>
        <v>1119.6784334410222</v>
      </c>
      <c r="M25" s="16"/>
    </row>
    <row r="26" spans="1:13" ht="19.5" customHeight="1" x14ac:dyDescent="0.25">
      <c r="A26" s="12" t="s">
        <v>81</v>
      </c>
      <c r="B26" s="6">
        <f t="shared" si="9"/>
        <v>8999</v>
      </c>
      <c r="C26" s="17">
        <f t="shared" si="10"/>
        <v>3168.721566558977</v>
      </c>
      <c r="D26" s="14">
        <f>D25+C26</f>
        <v>10342.443133117955</v>
      </c>
      <c r="E26" s="14">
        <f>E25+B26</f>
        <v>17292.400000000001</v>
      </c>
      <c r="F26" s="14">
        <f t="shared" si="11"/>
        <v>10342.443133117955</v>
      </c>
      <c r="G26" s="14">
        <f>F26-F25</f>
        <v>3168.7215665589774</v>
      </c>
      <c r="H26" s="15">
        <f t="shared" ref="H26:H35" si="12">IF(E26&gt;8*D26,7*D26,IF(E26&lt;D26,0,E26-D26))</f>
        <v>6949.9568668820466</v>
      </c>
      <c r="I26" s="14">
        <f t="shared" ref="I26:I35" si="13">H26-H25</f>
        <v>5830.2784334410244</v>
      </c>
      <c r="M26" s="16"/>
    </row>
    <row r="27" spans="1:13" ht="19.5" customHeight="1" x14ac:dyDescent="0.25">
      <c r="A27" s="12" t="s">
        <v>82</v>
      </c>
      <c r="B27" s="6">
        <f t="shared" si="9"/>
        <v>3000</v>
      </c>
      <c r="C27" s="17">
        <f t="shared" si="10"/>
        <v>3168.721566558977</v>
      </c>
      <c r="D27" s="14">
        <f>D26+C27</f>
        <v>13511.164699676932</v>
      </c>
      <c r="E27" s="14">
        <f>E26+B27</f>
        <v>20292.400000000001</v>
      </c>
      <c r="F27" s="14">
        <f t="shared" si="11"/>
        <v>13511.164699676932</v>
      </c>
      <c r="G27" s="14">
        <f t="shared" ref="G27:G35" si="14">F27-F26</f>
        <v>3168.7215665589774</v>
      </c>
      <c r="H27" s="15">
        <f t="shared" si="12"/>
        <v>6781.2353003230692</v>
      </c>
      <c r="I27" s="14">
        <f t="shared" si="13"/>
        <v>-168.72156655897743</v>
      </c>
      <c r="M27" s="16"/>
    </row>
    <row r="28" spans="1:13" ht="16.5" customHeight="1" x14ac:dyDescent="0.25">
      <c r="A28" s="12" t="s">
        <v>83</v>
      </c>
      <c r="B28" s="6">
        <f t="shared" si="9"/>
        <v>4000</v>
      </c>
      <c r="C28" s="17">
        <f t="shared" si="10"/>
        <v>3168.721566558977</v>
      </c>
      <c r="D28" s="14">
        <f t="shared" ref="D28:D35" si="15">D27+C28</f>
        <v>16679.88626623591</v>
      </c>
      <c r="E28" s="14">
        <f t="shared" ref="E28:E35" si="16">E27+B28</f>
        <v>24292.400000000001</v>
      </c>
      <c r="F28" s="14">
        <f t="shared" si="11"/>
        <v>16679.88626623591</v>
      </c>
      <c r="G28" s="14">
        <f t="shared" si="14"/>
        <v>3168.7215665589774</v>
      </c>
      <c r="H28" s="15">
        <f t="shared" si="12"/>
        <v>7612.5137337640917</v>
      </c>
      <c r="I28" s="14">
        <f t="shared" si="13"/>
        <v>831.27843344102257</v>
      </c>
      <c r="M28" s="16"/>
    </row>
    <row r="29" spans="1:13" ht="16.5" customHeight="1" x14ac:dyDescent="0.25">
      <c r="A29" s="12" t="s">
        <v>84</v>
      </c>
      <c r="B29" s="6">
        <f t="shared" si="9"/>
        <v>4000</v>
      </c>
      <c r="C29" s="17">
        <f t="shared" si="10"/>
        <v>3168.721566558977</v>
      </c>
      <c r="D29" s="21">
        <f t="shared" si="15"/>
        <v>19848.607832794885</v>
      </c>
      <c r="E29" s="21">
        <f t="shared" si="16"/>
        <v>28292.400000000001</v>
      </c>
      <c r="F29" s="14">
        <f t="shared" si="11"/>
        <v>19848.607832794885</v>
      </c>
      <c r="G29" s="14">
        <f t="shared" si="14"/>
        <v>3168.7215665589756</v>
      </c>
      <c r="H29" s="15">
        <f t="shared" si="12"/>
        <v>8443.7921672051161</v>
      </c>
      <c r="I29" s="14">
        <f t="shared" si="13"/>
        <v>831.27843344102439</v>
      </c>
      <c r="M29" s="16"/>
    </row>
    <row r="30" spans="1:13" ht="16.5" customHeight="1" x14ac:dyDescent="0.25">
      <c r="A30" s="12" t="s">
        <v>85</v>
      </c>
      <c r="B30" s="6">
        <f t="shared" si="9"/>
        <v>4000</v>
      </c>
      <c r="C30" s="17">
        <f t="shared" si="10"/>
        <v>3168.721566558977</v>
      </c>
      <c r="D30" s="21">
        <f t="shared" si="15"/>
        <v>23017.329399353861</v>
      </c>
      <c r="E30" s="21">
        <f t="shared" si="16"/>
        <v>32292.400000000001</v>
      </c>
      <c r="F30" s="14">
        <f t="shared" si="11"/>
        <v>23017.329399353861</v>
      </c>
      <c r="G30" s="14">
        <f t="shared" si="14"/>
        <v>3168.7215665589756</v>
      </c>
      <c r="H30" s="15">
        <f t="shared" si="12"/>
        <v>9275.0706006461405</v>
      </c>
      <c r="I30" s="14">
        <f t="shared" si="13"/>
        <v>831.27843344102439</v>
      </c>
    </row>
    <row r="31" spans="1:13" ht="16.5" customHeight="1" x14ac:dyDescent="0.25">
      <c r="A31" s="12" t="s">
        <v>86</v>
      </c>
      <c r="B31" s="6">
        <f t="shared" si="9"/>
        <v>4000</v>
      </c>
      <c r="C31" s="17">
        <f t="shared" si="10"/>
        <v>3168.721566558977</v>
      </c>
      <c r="D31" s="21">
        <f t="shared" si="15"/>
        <v>26186.050965912837</v>
      </c>
      <c r="E31" s="21">
        <f t="shared" si="16"/>
        <v>36292.400000000001</v>
      </c>
      <c r="F31" s="14">
        <f t="shared" si="11"/>
        <v>26186.050965912837</v>
      </c>
      <c r="G31" s="14">
        <f t="shared" si="14"/>
        <v>3168.7215665589756</v>
      </c>
      <c r="H31" s="15">
        <f t="shared" si="12"/>
        <v>10106.349034087165</v>
      </c>
      <c r="I31" s="14">
        <f t="shared" si="13"/>
        <v>831.27843344102439</v>
      </c>
    </row>
    <row r="32" spans="1:13" ht="16.5" customHeight="1" x14ac:dyDescent="0.25">
      <c r="A32" s="12" t="s">
        <v>87</v>
      </c>
      <c r="B32" s="6">
        <f t="shared" si="9"/>
        <v>4000</v>
      </c>
      <c r="C32" s="17">
        <f t="shared" si="10"/>
        <v>3168.721566558977</v>
      </c>
      <c r="D32" s="21">
        <f t="shared" si="15"/>
        <v>29354.772532471812</v>
      </c>
      <c r="E32" s="21">
        <f t="shared" si="16"/>
        <v>40292.400000000001</v>
      </c>
      <c r="F32" s="14">
        <f t="shared" si="11"/>
        <v>29354.772532471812</v>
      </c>
      <c r="G32" s="14">
        <f t="shared" si="14"/>
        <v>3168.7215665589756</v>
      </c>
      <c r="H32" s="15">
        <f t="shared" si="12"/>
        <v>10937.627467528189</v>
      </c>
      <c r="I32" s="14">
        <f t="shared" si="13"/>
        <v>831.27843344102439</v>
      </c>
      <c r="M32" s="11"/>
    </row>
    <row r="33" spans="1:13" ht="16.5" customHeight="1" x14ac:dyDescent="0.25">
      <c r="A33" s="12" t="s">
        <v>88</v>
      </c>
      <c r="B33" s="6">
        <f t="shared" si="9"/>
        <v>4000</v>
      </c>
      <c r="C33" s="17">
        <f t="shared" si="10"/>
        <v>3168.721566558977</v>
      </c>
      <c r="D33" s="21">
        <f t="shared" si="15"/>
        <v>32523.494099030788</v>
      </c>
      <c r="E33" s="21">
        <f t="shared" si="16"/>
        <v>44292.4</v>
      </c>
      <c r="F33" s="14">
        <f t="shared" si="11"/>
        <v>32523.494099030788</v>
      </c>
      <c r="G33" s="14">
        <f t="shared" si="14"/>
        <v>3168.7215665589756</v>
      </c>
      <c r="H33" s="15">
        <f t="shared" si="12"/>
        <v>11768.905900969214</v>
      </c>
      <c r="I33" s="14">
        <f t="shared" si="13"/>
        <v>831.27843344102439</v>
      </c>
      <c r="M33" s="16"/>
    </row>
    <row r="34" spans="1:13" ht="16.5" customHeight="1" x14ac:dyDescent="0.25">
      <c r="A34" s="12" t="s">
        <v>89</v>
      </c>
      <c r="B34" s="6">
        <f t="shared" si="9"/>
        <v>4000</v>
      </c>
      <c r="C34" s="17">
        <f t="shared" si="10"/>
        <v>3168.721566558977</v>
      </c>
      <c r="D34" s="21">
        <f t="shared" si="15"/>
        <v>35692.215665589763</v>
      </c>
      <c r="E34" s="21">
        <f t="shared" si="16"/>
        <v>48292.4</v>
      </c>
      <c r="F34" s="14">
        <f t="shared" si="11"/>
        <v>35692.215665589763</v>
      </c>
      <c r="G34" s="14">
        <f t="shared" si="14"/>
        <v>3168.7215665589756</v>
      </c>
      <c r="H34" s="15">
        <f t="shared" si="12"/>
        <v>12600.184334410238</v>
      </c>
      <c r="I34" s="14">
        <f t="shared" si="13"/>
        <v>831.27843344102439</v>
      </c>
      <c r="M34" s="16"/>
    </row>
    <row r="35" spans="1:13" ht="16.5" customHeight="1" x14ac:dyDescent="0.25">
      <c r="A35" s="12" t="s">
        <v>90</v>
      </c>
      <c r="B35" s="6">
        <f t="shared" si="9"/>
        <v>4000</v>
      </c>
      <c r="C35" s="17">
        <f t="shared" si="10"/>
        <v>3168.721566558977</v>
      </c>
      <c r="D35" s="21">
        <f t="shared" si="15"/>
        <v>38860.937232148739</v>
      </c>
      <c r="E35" s="98">
        <f t="shared" si="16"/>
        <v>52292.4</v>
      </c>
      <c r="F35" s="101">
        <f t="shared" si="11"/>
        <v>38860.937232148739</v>
      </c>
      <c r="G35" s="14">
        <f t="shared" si="14"/>
        <v>3168.7215665589756</v>
      </c>
      <c r="H35" s="100">
        <f t="shared" si="12"/>
        <v>13431.462767851262</v>
      </c>
      <c r="I35" s="14">
        <f t="shared" si="13"/>
        <v>831.27843344102439</v>
      </c>
      <c r="M35" s="16"/>
    </row>
    <row r="36" spans="1:13" ht="16.5" customHeight="1" x14ac:dyDescent="0.25">
      <c r="A36" s="18"/>
      <c r="B36" s="19">
        <f>SUM(B24:B35)</f>
        <v>52292.4</v>
      </c>
      <c r="C36" s="19">
        <f>SUM(C24:C35)</f>
        <v>38860.937232148739</v>
      </c>
      <c r="D36" s="20"/>
      <c r="E36" s="8"/>
      <c r="F36" s="8"/>
      <c r="G36" s="8"/>
      <c r="H36" s="99"/>
      <c r="I36" s="8"/>
      <c r="M36" s="16"/>
    </row>
    <row r="37" spans="1:13" x14ac:dyDescent="0.25">
      <c r="C37" s="16"/>
    </row>
    <row r="38" spans="1:13" x14ac:dyDescent="0.25">
      <c r="C38" s="16"/>
    </row>
    <row r="39" spans="1:13" x14ac:dyDescent="0.25">
      <c r="C39" s="16"/>
    </row>
    <row r="40" spans="1:13" x14ac:dyDescent="0.25">
      <c r="C40" s="16"/>
    </row>
  </sheetData>
  <mergeCells count="5">
    <mergeCell ref="A3:K3"/>
    <mergeCell ref="A4:K4"/>
    <mergeCell ref="A20:H20"/>
    <mergeCell ref="I20:L20"/>
    <mergeCell ref="I21:L21"/>
  </mergeCells>
  <pageMargins left="0.70866141732283472" right="0.70866141732283472" top="0.35433070866141736" bottom="0.35433070866141736" header="0.31496062992125984" footer="0.31496062992125984"/>
  <pageSetup paperSize="9" scale="8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D4ED1-3ED4-4079-8F1D-877C5419163E}">
  <dimension ref="A1:O40"/>
  <sheetViews>
    <sheetView topLeftCell="A32" zoomScale="107" workbookViewId="0">
      <selection activeCell="B2" sqref="B1:B2"/>
    </sheetView>
  </sheetViews>
  <sheetFormatPr baseColWidth="10" defaultColWidth="11.42578125" defaultRowHeight="15" x14ac:dyDescent="0.25"/>
  <cols>
    <col min="1" max="1" width="23.28515625" customWidth="1"/>
    <col min="4" max="11" width="13.140625" customWidth="1"/>
    <col min="12" max="12" width="14.85546875" customWidth="1"/>
    <col min="13" max="13" width="13.140625" customWidth="1"/>
    <col min="14" max="14" width="14.42578125" customWidth="1"/>
    <col min="15" max="15" width="16.140625" customWidth="1"/>
  </cols>
  <sheetData>
    <row r="1" spans="1:15" x14ac:dyDescent="0.25">
      <c r="A1" t="s">
        <v>139</v>
      </c>
      <c r="B1" t="s">
        <v>142</v>
      </c>
    </row>
    <row r="2" spans="1:15" x14ac:dyDescent="0.25">
      <c r="A2" t="s">
        <v>141</v>
      </c>
      <c r="B2" t="s">
        <v>140</v>
      </c>
    </row>
    <row r="4" spans="1:15" ht="47.25" customHeight="1" x14ac:dyDescent="0.25">
      <c r="C4" s="176" t="s">
        <v>15</v>
      </c>
      <c r="D4" s="176"/>
      <c r="E4" s="176"/>
      <c r="F4" s="177" t="s">
        <v>51</v>
      </c>
      <c r="G4" s="178"/>
      <c r="H4" s="179"/>
      <c r="I4" s="177" t="s">
        <v>52</v>
      </c>
      <c r="J4" s="178"/>
      <c r="K4" s="179"/>
      <c r="L4" s="180" t="s">
        <v>53</v>
      </c>
      <c r="M4" s="181"/>
      <c r="N4" s="182"/>
    </row>
    <row r="5" spans="1:15" ht="30.75" customHeight="1" x14ac:dyDescent="0.25">
      <c r="C5" s="183" t="s">
        <v>103</v>
      </c>
      <c r="D5" s="86" t="s">
        <v>54</v>
      </c>
      <c r="E5" s="86" t="s">
        <v>50</v>
      </c>
      <c r="F5" s="87" t="s">
        <v>103</v>
      </c>
      <c r="G5" s="87" t="s">
        <v>54</v>
      </c>
      <c r="H5" s="87" t="s">
        <v>50</v>
      </c>
      <c r="I5" s="87" t="s">
        <v>103</v>
      </c>
      <c r="J5" s="87" t="s">
        <v>54</v>
      </c>
      <c r="K5" s="87" t="s">
        <v>50</v>
      </c>
      <c r="L5" s="87" t="s">
        <v>103</v>
      </c>
      <c r="M5" s="87" t="s">
        <v>54</v>
      </c>
      <c r="N5" s="87" t="s">
        <v>50</v>
      </c>
    </row>
    <row r="6" spans="1:15" ht="63.75" customHeight="1" x14ac:dyDescent="0.25">
      <c r="A6" s="107" t="s">
        <v>104</v>
      </c>
      <c r="C6" s="183"/>
      <c r="D6" s="88">
        <f>'PRESENTATION BP COMPLEMENTAIRE '!D16</f>
        <v>3.15E-2</v>
      </c>
      <c r="E6" s="88">
        <f>'PRESENTATION BP COMPLEMENTAIRE '!E16</f>
        <v>4.7199999999999999E-2</v>
      </c>
      <c r="F6" s="88"/>
      <c r="G6" s="88">
        <f>'PRESENTATION BP COMPLEMENTAIRE '!D17</f>
        <v>8.6E-3</v>
      </c>
      <c r="H6" s="88">
        <f>'PRESENTATION BP COMPLEMENTAIRE '!E17</f>
        <v>1.29E-2</v>
      </c>
      <c r="I6" s="88"/>
      <c r="J6" s="88">
        <f>'PRESENTATION BP COMPLEMENTAIRE '!F18</f>
        <v>1.4E-3</v>
      </c>
      <c r="K6" s="88">
        <f>'PRESENTATION BP COMPLEMENTAIRE '!G18</f>
        <v>2.0999999999999999E-3</v>
      </c>
      <c r="L6" s="88"/>
      <c r="M6" s="87"/>
      <c r="N6" s="87"/>
    </row>
    <row r="8" spans="1:15" x14ac:dyDescent="0.25">
      <c r="B8" s="1"/>
      <c r="C8" s="1"/>
    </row>
    <row r="9" spans="1:15" ht="0.75" customHeight="1" x14ac:dyDescent="0.25">
      <c r="B9" s="1"/>
      <c r="C9" s="1"/>
    </row>
    <row r="10" spans="1:15" ht="30.75" customHeight="1" x14ac:dyDescent="0.25">
      <c r="B10" s="68"/>
      <c r="C10" s="68"/>
      <c r="D10" s="67" t="s">
        <v>105</v>
      </c>
      <c r="E10" s="67" t="s">
        <v>106</v>
      </c>
      <c r="F10" s="67" t="s">
        <v>81</v>
      </c>
      <c r="G10" s="67" t="s">
        <v>82</v>
      </c>
      <c r="H10" s="67" t="s">
        <v>83</v>
      </c>
      <c r="I10" s="67" t="s">
        <v>84</v>
      </c>
      <c r="J10" s="67" t="s">
        <v>85</v>
      </c>
      <c r="K10" s="67" t="s">
        <v>86</v>
      </c>
      <c r="L10" s="67" t="s">
        <v>87</v>
      </c>
      <c r="M10" s="67" t="s">
        <v>88</v>
      </c>
      <c r="N10" s="67" t="s">
        <v>89</v>
      </c>
      <c r="O10" s="67" t="s">
        <v>90</v>
      </c>
    </row>
    <row r="11" spans="1:15" ht="38.25" customHeight="1" x14ac:dyDescent="0.25">
      <c r="A11" s="184" t="s">
        <v>15</v>
      </c>
      <c r="B11" s="185" t="s">
        <v>103</v>
      </c>
      <c r="C11" s="185"/>
      <c r="D11" s="84">
        <f>'SUIVI COTISATIONS RETRAITE'!G7</f>
        <v>2293.4</v>
      </c>
      <c r="E11" s="84">
        <f>'SUIVI COTISATIONS RETRAITE'!G8</f>
        <v>4880.3215665589778</v>
      </c>
      <c r="F11" s="84">
        <f>'SUIVI COTISATIONS RETRAITE'!G9</f>
        <v>3168.7215665589774</v>
      </c>
      <c r="G11" s="84">
        <f>'SUIVI COTISATIONS RETRAITE'!G10</f>
        <v>3168.7215665589774</v>
      </c>
      <c r="H11" s="84">
        <f>'SUIVI COTISATIONS RETRAITE'!G11</f>
        <v>3168.7215665589774</v>
      </c>
      <c r="I11" s="84">
        <f>'SUIVI COTISATIONS RETRAITE'!G12</f>
        <v>3168.7215665589756</v>
      </c>
      <c r="J11" s="84">
        <f>'SUIVI COTISATIONS RETRAITE'!G13</f>
        <v>3168.7215665589756</v>
      </c>
      <c r="K11" s="84">
        <f>'SUIVI COTISATIONS RETRAITE'!G14</f>
        <v>3168.7215665589756</v>
      </c>
      <c r="L11" s="84">
        <f>'SUIVI COTISATIONS RETRAITE'!G15</f>
        <v>3168.7215665589756</v>
      </c>
      <c r="M11" s="84">
        <f>'SUIVI COTISATIONS RETRAITE'!G16</f>
        <v>3168.7215665589756</v>
      </c>
      <c r="N11" s="84">
        <f>'SUIVI COTISATIONS RETRAITE'!G17</f>
        <v>3168.7215665589756</v>
      </c>
      <c r="O11" s="84">
        <f>'SUIVI COTISATIONS RETRAITE'!G18</f>
        <v>3168.7215665589756</v>
      </c>
    </row>
    <row r="12" spans="1:15" ht="28.5" customHeight="1" x14ac:dyDescent="0.25">
      <c r="A12" s="184"/>
      <c r="B12" s="89" t="s">
        <v>54</v>
      </c>
      <c r="C12" s="70">
        <f>D6</f>
        <v>3.15E-2</v>
      </c>
      <c r="D12" s="84">
        <f>D11*C12</f>
        <v>72.242100000000008</v>
      </c>
      <c r="E12" s="84">
        <f>E11*C12</f>
        <v>153.73012934660781</v>
      </c>
      <c r="F12" s="84">
        <f>F11*$C$12</f>
        <v>99.814729346607791</v>
      </c>
      <c r="G12" s="84">
        <f t="shared" ref="G12:O12" si="0">G11*$C$12</f>
        <v>99.814729346607791</v>
      </c>
      <c r="H12" s="84">
        <f t="shared" si="0"/>
        <v>99.814729346607791</v>
      </c>
      <c r="I12" s="84">
        <f t="shared" si="0"/>
        <v>99.814729346607734</v>
      </c>
      <c r="J12" s="84">
        <f t="shared" si="0"/>
        <v>99.814729346607734</v>
      </c>
      <c r="K12" s="84">
        <f t="shared" si="0"/>
        <v>99.814729346607734</v>
      </c>
      <c r="L12" s="84">
        <f t="shared" si="0"/>
        <v>99.814729346607734</v>
      </c>
      <c r="M12" s="84">
        <f t="shared" si="0"/>
        <v>99.814729346607734</v>
      </c>
      <c r="N12" s="84">
        <f t="shared" si="0"/>
        <v>99.814729346607734</v>
      </c>
      <c r="O12" s="84">
        <f t="shared" si="0"/>
        <v>99.814729346607734</v>
      </c>
    </row>
    <row r="13" spans="1:15" ht="28.5" customHeight="1" x14ac:dyDescent="0.25">
      <c r="A13" s="184"/>
      <c r="B13" s="89" t="s">
        <v>50</v>
      </c>
      <c r="C13" s="70">
        <f>E6</f>
        <v>4.7199999999999999E-2</v>
      </c>
      <c r="D13" s="84">
        <f>D11*C13</f>
        <v>108.24848</v>
      </c>
      <c r="E13" s="84">
        <f>E11*$C$13</f>
        <v>230.35117794158376</v>
      </c>
      <c r="F13" s="84">
        <f t="shared" ref="F13:O13" si="1">F11*$C$13</f>
        <v>149.56365794158373</v>
      </c>
      <c r="G13" s="84">
        <f t="shared" si="1"/>
        <v>149.56365794158373</v>
      </c>
      <c r="H13" s="84">
        <f t="shared" si="1"/>
        <v>149.56365794158373</v>
      </c>
      <c r="I13" s="84">
        <f t="shared" si="1"/>
        <v>149.56365794158364</v>
      </c>
      <c r="J13" s="84">
        <f t="shared" si="1"/>
        <v>149.56365794158364</v>
      </c>
      <c r="K13" s="84">
        <f t="shared" si="1"/>
        <v>149.56365794158364</v>
      </c>
      <c r="L13" s="84">
        <f t="shared" si="1"/>
        <v>149.56365794158364</v>
      </c>
      <c r="M13" s="84">
        <f t="shared" si="1"/>
        <v>149.56365794158364</v>
      </c>
      <c r="N13" s="84">
        <f t="shared" si="1"/>
        <v>149.56365794158364</v>
      </c>
      <c r="O13" s="84">
        <f t="shared" si="1"/>
        <v>149.56365794158364</v>
      </c>
    </row>
    <row r="14" spans="1:15" ht="24" customHeight="1" x14ac:dyDescent="0.25">
      <c r="A14" s="186" t="s">
        <v>51</v>
      </c>
      <c r="B14" s="192" t="s">
        <v>103</v>
      </c>
      <c r="C14" s="193"/>
      <c r="D14" s="84">
        <f>'SUIVI COTISATIONS RETRAITE'!G7</f>
        <v>2293.4</v>
      </c>
      <c r="E14" s="84">
        <f>'SUIVI COTISATIONS RETRAITE'!G8</f>
        <v>4880.3215665589778</v>
      </c>
      <c r="F14" s="84">
        <f>F11</f>
        <v>3168.7215665589774</v>
      </c>
      <c r="G14" s="84">
        <f t="shared" ref="G14:O14" si="2">G11</f>
        <v>3168.7215665589774</v>
      </c>
      <c r="H14" s="84">
        <f t="shared" si="2"/>
        <v>3168.7215665589774</v>
      </c>
      <c r="I14" s="84">
        <f t="shared" si="2"/>
        <v>3168.7215665589756</v>
      </c>
      <c r="J14" s="84">
        <f t="shared" si="2"/>
        <v>3168.7215665589756</v>
      </c>
      <c r="K14" s="84">
        <f t="shared" si="2"/>
        <v>3168.7215665589756</v>
      </c>
      <c r="L14" s="84">
        <f t="shared" si="2"/>
        <v>3168.7215665589756</v>
      </c>
      <c r="M14" s="84">
        <f t="shared" si="2"/>
        <v>3168.7215665589756</v>
      </c>
      <c r="N14" s="84">
        <f t="shared" si="2"/>
        <v>3168.7215665589756</v>
      </c>
      <c r="O14" s="84">
        <f t="shared" si="2"/>
        <v>3168.7215665589756</v>
      </c>
    </row>
    <row r="15" spans="1:15" ht="24" customHeight="1" x14ac:dyDescent="0.25">
      <c r="A15" s="187"/>
      <c r="B15" s="72" t="s">
        <v>54</v>
      </c>
      <c r="C15" s="70">
        <f>G6</f>
        <v>8.6E-3</v>
      </c>
      <c r="D15" s="84">
        <f>D14*C15</f>
        <v>19.723240000000001</v>
      </c>
      <c r="E15" s="84">
        <f>E14*$C$15</f>
        <v>41.970765472407209</v>
      </c>
      <c r="F15" s="84">
        <f t="shared" ref="F15:O15" si="3">F14*$C$15</f>
        <v>27.251005472407204</v>
      </c>
      <c r="G15" s="84">
        <f t="shared" si="3"/>
        <v>27.251005472407204</v>
      </c>
      <c r="H15" s="84">
        <f t="shared" si="3"/>
        <v>27.251005472407204</v>
      </c>
      <c r="I15" s="84">
        <f t="shared" si="3"/>
        <v>27.25100547240719</v>
      </c>
      <c r="J15" s="84">
        <f t="shared" si="3"/>
        <v>27.25100547240719</v>
      </c>
      <c r="K15" s="84">
        <f t="shared" si="3"/>
        <v>27.25100547240719</v>
      </c>
      <c r="L15" s="84">
        <f t="shared" si="3"/>
        <v>27.25100547240719</v>
      </c>
      <c r="M15" s="84">
        <f t="shared" si="3"/>
        <v>27.25100547240719</v>
      </c>
      <c r="N15" s="84">
        <f t="shared" si="3"/>
        <v>27.25100547240719</v>
      </c>
      <c r="O15" s="84">
        <f t="shared" si="3"/>
        <v>27.25100547240719</v>
      </c>
    </row>
    <row r="16" spans="1:15" ht="24" customHeight="1" x14ac:dyDescent="0.25">
      <c r="A16" s="188"/>
      <c r="B16" s="72" t="s">
        <v>50</v>
      </c>
      <c r="C16" s="70">
        <f>H6</f>
        <v>1.29E-2</v>
      </c>
      <c r="D16" s="84">
        <f>D14*C16</f>
        <v>29.584860000000003</v>
      </c>
      <c r="E16" s="84">
        <f>E14*$C$16</f>
        <v>62.956148208610813</v>
      </c>
      <c r="F16" s="84">
        <f t="shared" ref="F16:O16" si="4">F14*$C$16</f>
        <v>40.876508208610808</v>
      </c>
      <c r="G16" s="84">
        <f t="shared" si="4"/>
        <v>40.876508208610808</v>
      </c>
      <c r="H16" s="84">
        <f t="shared" si="4"/>
        <v>40.876508208610808</v>
      </c>
      <c r="I16" s="84">
        <f t="shared" si="4"/>
        <v>40.876508208610787</v>
      </c>
      <c r="J16" s="84">
        <f t="shared" si="4"/>
        <v>40.876508208610787</v>
      </c>
      <c r="K16" s="84">
        <f t="shared" si="4"/>
        <v>40.876508208610787</v>
      </c>
      <c r="L16" s="84">
        <f t="shared" si="4"/>
        <v>40.876508208610787</v>
      </c>
      <c r="M16" s="84">
        <f t="shared" si="4"/>
        <v>40.876508208610787</v>
      </c>
      <c r="N16" s="84">
        <f t="shared" si="4"/>
        <v>40.876508208610787</v>
      </c>
      <c r="O16" s="84">
        <f t="shared" si="4"/>
        <v>40.876508208610787</v>
      </c>
    </row>
    <row r="17" spans="1:15" ht="24" customHeight="1" x14ac:dyDescent="0.25">
      <c r="A17" s="189" t="s">
        <v>52</v>
      </c>
      <c r="B17" s="192" t="s">
        <v>103</v>
      </c>
      <c r="C17" s="193"/>
      <c r="D17" s="84">
        <f>'SUIVI COTISATIONS RETRAITE'!G24</f>
        <v>0</v>
      </c>
      <c r="E17" s="84">
        <f>'SUIVI COTISATIONS RETRAITE'!G25</f>
        <v>7173.7215665589774</v>
      </c>
      <c r="F17" s="84">
        <f>'SUIVI COTISATIONS RETRAITE'!G26</f>
        <v>3168.7215665589774</v>
      </c>
      <c r="G17" s="84">
        <f>'SUIVI COTISATIONS RETRAITE'!G27</f>
        <v>3168.7215665589774</v>
      </c>
      <c r="H17" s="84">
        <f>'SUIVI COTISATIONS RETRAITE'!G28</f>
        <v>3168.7215665589774</v>
      </c>
      <c r="I17" s="84">
        <f>'SUIVI COTISATIONS RETRAITE'!G29</f>
        <v>3168.7215665589756</v>
      </c>
      <c r="J17" s="84">
        <f>'SUIVI COTISATIONS RETRAITE'!G30</f>
        <v>3168.7215665589756</v>
      </c>
      <c r="K17" s="84">
        <f>'SUIVI COTISATIONS RETRAITE'!G31</f>
        <v>3168.7215665589756</v>
      </c>
      <c r="L17" s="84">
        <f>'SUIVI COTISATIONS RETRAITE'!G32</f>
        <v>3168.7215665589756</v>
      </c>
      <c r="M17" s="84">
        <f>'SUIVI COTISATIONS RETRAITE'!G33</f>
        <v>3168.7215665589756</v>
      </c>
      <c r="N17" s="84">
        <f>'SUIVI COTISATIONS RETRAITE'!G34</f>
        <v>3168.7215665589756</v>
      </c>
      <c r="O17" s="84">
        <f>'SUIVI COTISATIONS RETRAITE'!G35</f>
        <v>3168.7215665589756</v>
      </c>
    </row>
    <row r="18" spans="1:15" ht="24" customHeight="1" x14ac:dyDescent="0.25">
      <c r="A18" s="190"/>
      <c r="B18" s="72" t="s">
        <v>54</v>
      </c>
      <c r="C18" s="70">
        <f>J6</f>
        <v>1.4E-3</v>
      </c>
      <c r="D18" s="84">
        <f>D17*C18</f>
        <v>0</v>
      </c>
      <c r="E18" s="84">
        <f>E17*$C$18</f>
        <v>10.043210193182569</v>
      </c>
      <c r="F18" s="84">
        <f t="shared" ref="F18:O18" si="5">F17*$C$18</f>
        <v>4.4362101931825686</v>
      </c>
      <c r="G18" s="84">
        <f t="shared" si="5"/>
        <v>4.4362101931825686</v>
      </c>
      <c r="H18" s="84">
        <f t="shared" si="5"/>
        <v>4.4362101931825686</v>
      </c>
      <c r="I18" s="84">
        <f t="shared" si="5"/>
        <v>4.4362101931825659</v>
      </c>
      <c r="J18" s="84">
        <f t="shared" si="5"/>
        <v>4.4362101931825659</v>
      </c>
      <c r="K18" s="84">
        <f t="shared" si="5"/>
        <v>4.4362101931825659</v>
      </c>
      <c r="L18" s="84">
        <f t="shared" si="5"/>
        <v>4.4362101931825659</v>
      </c>
      <c r="M18" s="84">
        <f t="shared" si="5"/>
        <v>4.4362101931825659</v>
      </c>
      <c r="N18" s="84">
        <f t="shared" si="5"/>
        <v>4.4362101931825659</v>
      </c>
      <c r="O18" s="84">
        <f t="shared" si="5"/>
        <v>4.4362101931825659</v>
      </c>
    </row>
    <row r="19" spans="1:15" ht="24" customHeight="1" x14ac:dyDescent="0.25">
      <c r="A19" s="191"/>
      <c r="B19" s="72" t="s">
        <v>50</v>
      </c>
      <c r="C19" s="70">
        <f>K6</f>
        <v>2.0999999999999999E-3</v>
      </c>
      <c r="D19" s="84">
        <f>D17*C19</f>
        <v>0</v>
      </c>
      <c r="E19" s="84">
        <f>E17*$C$19</f>
        <v>15.064815289773852</v>
      </c>
      <c r="F19" s="84">
        <f t="shared" ref="F19:O19" si="6">F17*$C$19</f>
        <v>6.6543152897738524</v>
      </c>
      <c r="G19" s="84">
        <f t="shared" si="6"/>
        <v>6.6543152897738524</v>
      </c>
      <c r="H19" s="84">
        <f t="shared" si="6"/>
        <v>6.6543152897738524</v>
      </c>
      <c r="I19" s="84">
        <f t="shared" si="6"/>
        <v>6.654315289773848</v>
      </c>
      <c r="J19" s="84">
        <f t="shared" si="6"/>
        <v>6.654315289773848</v>
      </c>
      <c r="K19" s="84">
        <f t="shared" si="6"/>
        <v>6.654315289773848</v>
      </c>
      <c r="L19" s="84">
        <f t="shared" si="6"/>
        <v>6.654315289773848</v>
      </c>
      <c r="M19" s="84">
        <f t="shared" si="6"/>
        <v>6.654315289773848</v>
      </c>
      <c r="N19" s="84">
        <f t="shared" si="6"/>
        <v>6.654315289773848</v>
      </c>
      <c r="O19" s="84">
        <f t="shared" si="6"/>
        <v>6.654315289773848</v>
      </c>
    </row>
    <row r="20" spans="1:15" ht="24" customHeight="1" x14ac:dyDescent="0.25">
      <c r="A20" s="197" t="s">
        <v>53</v>
      </c>
      <c r="B20" s="192" t="s">
        <v>103</v>
      </c>
      <c r="C20" s="193"/>
      <c r="D20" s="91">
        <f>D11</f>
        <v>2293.4</v>
      </c>
      <c r="E20" s="91">
        <f>E11</f>
        <v>4880.3215665589778</v>
      </c>
      <c r="F20" s="91">
        <f t="shared" ref="F20:O20" si="7">F11</f>
        <v>3168.7215665589774</v>
      </c>
      <c r="G20" s="91">
        <f t="shared" si="7"/>
        <v>3168.7215665589774</v>
      </c>
      <c r="H20" s="91">
        <f t="shared" si="7"/>
        <v>3168.7215665589774</v>
      </c>
      <c r="I20" s="91">
        <f t="shared" si="7"/>
        <v>3168.7215665589756</v>
      </c>
      <c r="J20" s="91">
        <f t="shared" si="7"/>
        <v>3168.7215665589756</v>
      </c>
      <c r="K20" s="91">
        <f t="shared" si="7"/>
        <v>3168.7215665589756</v>
      </c>
      <c r="L20" s="91">
        <f t="shared" si="7"/>
        <v>3168.7215665589756</v>
      </c>
      <c r="M20" s="91">
        <f t="shared" si="7"/>
        <v>3168.7215665589756</v>
      </c>
      <c r="N20" s="91">
        <f t="shared" si="7"/>
        <v>3168.7215665589756</v>
      </c>
      <c r="O20" s="91">
        <f t="shared" si="7"/>
        <v>3168.7215665589756</v>
      </c>
    </row>
    <row r="21" spans="1:15" ht="24" customHeight="1" x14ac:dyDescent="0.25">
      <c r="A21" s="198"/>
      <c r="B21" s="105" t="s">
        <v>54</v>
      </c>
      <c r="C21" s="92">
        <f>C12+C15</f>
        <v>4.0099999999999997E-2</v>
      </c>
      <c r="D21" s="106">
        <f>D12+D15+D18</f>
        <v>91.965340000000012</v>
      </c>
      <c r="E21" s="106">
        <f>E20*$C$21</f>
        <v>195.70089481901499</v>
      </c>
      <c r="F21" s="106">
        <f t="shared" ref="F21:O21" si="8">F20*$C$21</f>
        <v>127.06573481901498</v>
      </c>
      <c r="G21" s="106">
        <f t="shared" si="8"/>
        <v>127.06573481901498</v>
      </c>
      <c r="H21" s="106">
        <f t="shared" si="8"/>
        <v>127.06573481901498</v>
      </c>
      <c r="I21" s="106">
        <f t="shared" si="8"/>
        <v>127.06573481901491</v>
      </c>
      <c r="J21" s="106">
        <f t="shared" si="8"/>
        <v>127.06573481901491</v>
      </c>
      <c r="K21" s="106">
        <f t="shared" si="8"/>
        <v>127.06573481901491</v>
      </c>
      <c r="L21" s="106">
        <f t="shared" si="8"/>
        <v>127.06573481901491</v>
      </c>
      <c r="M21" s="106">
        <f t="shared" si="8"/>
        <v>127.06573481901491</v>
      </c>
      <c r="N21" s="106">
        <f t="shared" si="8"/>
        <v>127.06573481901491</v>
      </c>
      <c r="O21" s="106">
        <f t="shared" si="8"/>
        <v>127.06573481901491</v>
      </c>
    </row>
    <row r="22" spans="1:15" ht="24" customHeight="1" x14ac:dyDescent="0.25">
      <c r="A22" s="199"/>
      <c r="B22" s="105" t="s">
        <v>50</v>
      </c>
      <c r="C22" s="92">
        <f>C13+C16</f>
        <v>6.0100000000000001E-2</v>
      </c>
      <c r="D22" s="106">
        <f>D13+D16+D19</f>
        <v>137.83333999999999</v>
      </c>
      <c r="E22" s="106">
        <f>E20*$C$22</f>
        <v>293.30732615019457</v>
      </c>
      <c r="F22" s="106">
        <f t="shared" ref="F22:O22" si="9">F20*$C$22</f>
        <v>190.44016615019456</v>
      </c>
      <c r="G22" s="106">
        <f t="shared" si="9"/>
        <v>190.44016615019456</v>
      </c>
      <c r="H22" s="106">
        <f t="shared" si="9"/>
        <v>190.44016615019456</v>
      </c>
      <c r="I22" s="106">
        <f t="shared" si="9"/>
        <v>190.44016615019444</v>
      </c>
      <c r="J22" s="106">
        <f t="shared" si="9"/>
        <v>190.44016615019444</v>
      </c>
      <c r="K22" s="106">
        <f t="shared" si="9"/>
        <v>190.44016615019444</v>
      </c>
      <c r="L22" s="106">
        <f t="shared" si="9"/>
        <v>190.44016615019444</v>
      </c>
      <c r="M22" s="106">
        <f t="shared" si="9"/>
        <v>190.44016615019444</v>
      </c>
      <c r="N22" s="106">
        <f t="shared" si="9"/>
        <v>190.44016615019444</v>
      </c>
      <c r="O22" s="106">
        <f t="shared" si="9"/>
        <v>190.44016615019444</v>
      </c>
    </row>
    <row r="23" spans="1:15" ht="24" customHeight="1" x14ac:dyDescent="0.25">
      <c r="A23" s="194" t="s">
        <v>107</v>
      </c>
      <c r="B23" s="192" t="s">
        <v>103</v>
      </c>
      <c r="C23" s="193"/>
      <c r="D23" s="91">
        <f>'SUIVI COTISATIONS RETRAITE'!G24</f>
        <v>0</v>
      </c>
      <c r="E23" s="91">
        <f>'SUIVI COTISATIONS RETRAITE'!G25</f>
        <v>7173.7215665589774</v>
      </c>
      <c r="F23" s="91">
        <f>F17</f>
        <v>3168.7215665589774</v>
      </c>
      <c r="G23" s="91">
        <f t="shared" ref="G23:N23" si="10">G17</f>
        <v>3168.7215665589774</v>
      </c>
      <c r="H23" s="91">
        <f t="shared" si="10"/>
        <v>3168.7215665589774</v>
      </c>
      <c r="I23" s="91">
        <f t="shared" si="10"/>
        <v>3168.7215665589756</v>
      </c>
      <c r="J23" s="91">
        <f t="shared" si="10"/>
        <v>3168.7215665589756</v>
      </c>
      <c r="K23" s="91">
        <f t="shared" si="10"/>
        <v>3168.7215665589756</v>
      </c>
      <c r="L23" s="91">
        <f t="shared" si="10"/>
        <v>3168.7215665589756</v>
      </c>
      <c r="M23" s="91">
        <f>M17</f>
        <v>3168.7215665589756</v>
      </c>
      <c r="N23" s="91">
        <f t="shared" si="10"/>
        <v>3168.7215665589756</v>
      </c>
      <c r="O23" s="91">
        <f>O17</f>
        <v>3168.7215665589756</v>
      </c>
    </row>
    <row r="24" spans="1:15" ht="40.5" customHeight="1" x14ac:dyDescent="0.25">
      <c r="A24" s="195"/>
      <c r="B24" s="105" t="s">
        <v>54</v>
      </c>
      <c r="C24" s="92">
        <f>C18</f>
        <v>1.4E-3</v>
      </c>
      <c r="D24" s="106">
        <f>D23*$C$24</f>
        <v>0</v>
      </c>
      <c r="E24" s="106">
        <f>E23*$C$24</f>
        <v>10.043210193182569</v>
      </c>
      <c r="F24" s="106">
        <f t="shared" ref="F24:O24" si="11">F23*$C$24</f>
        <v>4.4362101931825686</v>
      </c>
      <c r="G24" s="106">
        <f t="shared" si="11"/>
        <v>4.4362101931825686</v>
      </c>
      <c r="H24" s="106">
        <f t="shared" si="11"/>
        <v>4.4362101931825686</v>
      </c>
      <c r="I24" s="106">
        <f t="shared" si="11"/>
        <v>4.4362101931825659</v>
      </c>
      <c r="J24" s="106">
        <f t="shared" si="11"/>
        <v>4.4362101931825659</v>
      </c>
      <c r="K24" s="106">
        <f t="shared" si="11"/>
        <v>4.4362101931825659</v>
      </c>
      <c r="L24" s="106">
        <f t="shared" si="11"/>
        <v>4.4362101931825659</v>
      </c>
      <c r="M24" s="106">
        <f t="shared" si="11"/>
        <v>4.4362101931825659</v>
      </c>
      <c r="N24" s="106">
        <f t="shared" si="11"/>
        <v>4.4362101931825659</v>
      </c>
      <c r="O24" s="106">
        <f t="shared" si="11"/>
        <v>4.4362101931825659</v>
      </c>
    </row>
    <row r="25" spans="1:15" ht="32.25" customHeight="1" x14ac:dyDescent="0.25">
      <c r="A25" s="196"/>
      <c r="B25" s="105" t="s">
        <v>50</v>
      </c>
      <c r="C25" s="92">
        <f>C19</f>
        <v>2.0999999999999999E-3</v>
      </c>
      <c r="D25" s="106">
        <f>D23*$C$25</f>
        <v>0</v>
      </c>
      <c r="E25" s="106">
        <f t="shared" ref="E25:O25" si="12">E23*$C$25</f>
        <v>15.064815289773852</v>
      </c>
      <c r="F25" s="106">
        <f t="shared" si="12"/>
        <v>6.6543152897738524</v>
      </c>
      <c r="G25" s="106">
        <f t="shared" si="12"/>
        <v>6.6543152897738524</v>
      </c>
      <c r="H25" s="106">
        <f t="shared" si="12"/>
        <v>6.6543152897738524</v>
      </c>
      <c r="I25" s="106">
        <f t="shared" si="12"/>
        <v>6.654315289773848</v>
      </c>
      <c r="J25" s="106">
        <f t="shared" si="12"/>
        <v>6.654315289773848</v>
      </c>
      <c r="K25" s="106">
        <f t="shared" si="12"/>
        <v>6.654315289773848</v>
      </c>
      <c r="L25" s="106">
        <f t="shared" si="12"/>
        <v>6.654315289773848</v>
      </c>
      <c r="M25" s="106">
        <f t="shared" si="12"/>
        <v>6.654315289773848</v>
      </c>
      <c r="N25" s="106">
        <f t="shared" si="12"/>
        <v>6.654315289773848</v>
      </c>
      <c r="O25" s="106">
        <f t="shared" si="12"/>
        <v>6.654315289773848</v>
      </c>
    </row>
    <row r="26" spans="1:15" ht="24" customHeight="1" x14ac:dyDescent="0.25">
      <c r="A26" s="200" t="s">
        <v>16</v>
      </c>
      <c r="B26" s="192" t="s">
        <v>103</v>
      </c>
      <c r="C26" s="193"/>
      <c r="D26" s="84"/>
      <c r="E26" s="84">
        <f>'SUIVI COTISATIONS RETRAITE'!I25</f>
        <v>1119.6784334410222</v>
      </c>
      <c r="F26" s="84">
        <f>'SUIVI COTISATIONS RETRAITE'!K9</f>
        <v>5830.2784334410244</v>
      </c>
      <c r="G26" s="84">
        <f>'SUIVI COTISATIONS RETRAITE'!K10</f>
        <v>-168.72156655897743</v>
      </c>
      <c r="H26" s="84">
        <f>'SUIVI COTISATIONS RETRAITE'!K11</f>
        <v>831.27843344102257</v>
      </c>
      <c r="I26" s="84">
        <f>'SUIVI COTISATIONS RETRAITE'!K12</f>
        <v>831.27843344102439</v>
      </c>
      <c r="J26" s="84">
        <f>'SUIVI COTISATIONS RETRAITE'!K13</f>
        <v>831.27843344102439</v>
      </c>
      <c r="K26" s="84">
        <f>'SUIVI COTISATIONS RETRAITE'!K14</f>
        <v>831.27843344102439</v>
      </c>
      <c r="L26" s="84">
        <f>'SUIVI COTISATIONS RETRAITE'!K15</f>
        <v>831.27843344102439</v>
      </c>
      <c r="M26" s="84">
        <f>'SUIVI COTISATIONS RETRAITE'!K16</f>
        <v>831.27843344102439</v>
      </c>
      <c r="N26" s="84">
        <f>'SUIVI COTISATIONS RETRAITE'!K17</f>
        <v>831.27843344102439</v>
      </c>
      <c r="O26" s="84">
        <f>'SUIVI COTISATIONS RETRAITE'!K18</f>
        <v>831.27843344102439</v>
      </c>
    </row>
    <row r="27" spans="1:15" ht="24" customHeight="1" x14ac:dyDescent="0.25">
      <c r="A27" s="201"/>
      <c r="B27" s="72" t="s">
        <v>54</v>
      </c>
      <c r="C27" s="90">
        <f>'PRESENTATION BP COMPLEMENTAIRE '!F22</f>
        <v>8.6400000000000005E-2</v>
      </c>
      <c r="D27" s="84">
        <f>D26*C27</f>
        <v>0</v>
      </c>
      <c r="E27" s="84">
        <f>E26*$C$27</f>
        <v>96.74021664930433</v>
      </c>
      <c r="F27" s="84">
        <f t="shared" ref="F27:O27" si="13">F26*$C$27</f>
        <v>503.73605664930454</v>
      </c>
      <c r="G27" s="84">
        <f t="shared" si="13"/>
        <v>-14.577543350695651</v>
      </c>
      <c r="H27" s="84">
        <f t="shared" si="13"/>
        <v>71.822456649304357</v>
      </c>
      <c r="I27" s="84">
        <f t="shared" si="13"/>
        <v>71.822456649304513</v>
      </c>
      <c r="J27" s="84">
        <f t="shared" si="13"/>
        <v>71.822456649304513</v>
      </c>
      <c r="K27" s="84">
        <f t="shared" si="13"/>
        <v>71.822456649304513</v>
      </c>
      <c r="L27" s="84">
        <f t="shared" si="13"/>
        <v>71.822456649304513</v>
      </c>
      <c r="M27" s="84">
        <f t="shared" si="13"/>
        <v>71.822456649304513</v>
      </c>
      <c r="N27" s="84">
        <f t="shared" si="13"/>
        <v>71.822456649304513</v>
      </c>
      <c r="O27" s="84">
        <f t="shared" si="13"/>
        <v>71.822456649304513</v>
      </c>
    </row>
    <row r="28" spans="1:15" ht="24" customHeight="1" x14ac:dyDescent="0.25">
      <c r="A28" s="202"/>
      <c r="B28" s="72" t="s">
        <v>50</v>
      </c>
      <c r="C28" s="90">
        <f>'PRESENTATION BP COMPLEMENTAIRE '!G22</f>
        <v>0.1295</v>
      </c>
      <c r="D28" s="84">
        <f>D26*C28</f>
        <v>0</v>
      </c>
      <c r="E28" s="84">
        <f>E26*$C$28</f>
        <v>144.99835713061239</v>
      </c>
      <c r="F28" s="84">
        <f t="shared" ref="F28:O28" si="14">F26*$C$28</f>
        <v>755.02105713061269</v>
      </c>
      <c r="G28" s="84">
        <f t="shared" si="14"/>
        <v>-21.849442869387577</v>
      </c>
      <c r="H28" s="84">
        <f t="shared" si="14"/>
        <v>107.65055713061243</v>
      </c>
      <c r="I28" s="84">
        <f t="shared" si="14"/>
        <v>107.65055713061267</v>
      </c>
      <c r="J28" s="84">
        <f t="shared" si="14"/>
        <v>107.65055713061267</v>
      </c>
      <c r="K28" s="84">
        <f t="shared" si="14"/>
        <v>107.65055713061267</v>
      </c>
      <c r="L28" s="84">
        <f t="shared" si="14"/>
        <v>107.65055713061267</v>
      </c>
      <c r="M28" s="84">
        <f t="shared" si="14"/>
        <v>107.65055713061267</v>
      </c>
      <c r="N28" s="84">
        <f t="shared" si="14"/>
        <v>107.65055713061267</v>
      </c>
      <c r="O28" s="84">
        <f t="shared" si="14"/>
        <v>107.65055713061267</v>
      </c>
    </row>
    <row r="29" spans="1:15" ht="24" customHeight="1" x14ac:dyDescent="0.25">
      <c r="A29" s="203" t="s">
        <v>55</v>
      </c>
      <c r="B29" s="192" t="s">
        <v>103</v>
      </c>
      <c r="C29" s="193"/>
      <c r="D29" s="84">
        <f>'SUIVI COTISATIONS RETRAITE'!K7</f>
        <v>0</v>
      </c>
      <c r="E29" s="84">
        <f>'SUIVI COTISATIONS RETRAITE'!K8</f>
        <v>1119.6784334410222</v>
      </c>
      <c r="F29" s="84">
        <f>F26</f>
        <v>5830.2784334410244</v>
      </c>
      <c r="G29" s="84">
        <f t="shared" ref="G29:O29" si="15">G26</f>
        <v>-168.72156655897743</v>
      </c>
      <c r="H29" s="84">
        <f t="shared" si="15"/>
        <v>831.27843344102257</v>
      </c>
      <c r="I29" s="84">
        <f t="shared" si="15"/>
        <v>831.27843344102439</v>
      </c>
      <c r="J29" s="84">
        <f t="shared" si="15"/>
        <v>831.27843344102439</v>
      </c>
      <c r="K29" s="84">
        <f t="shared" si="15"/>
        <v>831.27843344102439</v>
      </c>
      <c r="L29" s="84">
        <f t="shared" si="15"/>
        <v>831.27843344102439</v>
      </c>
      <c r="M29" s="84">
        <f t="shared" si="15"/>
        <v>831.27843344102439</v>
      </c>
      <c r="N29" s="84">
        <f t="shared" si="15"/>
        <v>831.27843344102439</v>
      </c>
      <c r="O29" s="84">
        <f t="shared" si="15"/>
        <v>831.27843344102439</v>
      </c>
    </row>
    <row r="30" spans="1:15" ht="24" customHeight="1" x14ac:dyDescent="0.25">
      <c r="A30" s="204"/>
      <c r="B30" s="72" t="s">
        <v>54</v>
      </c>
      <c r="C30" s="90">
        <f>'PRESENTATION BP COMPLEMENTAIRE '!F23</f>
        <v>1.0800000000000001E-2</v>
      </c>
      <c r="D30" s="84">
        <f>D29*C30</f>
        <v>0</v>
      </c>
      <c r="E30" s="84">
        <f>E29*$C$30</f>
        <v>12.092527081163041</v>
      </c>
      <c r="F30" s="84">
        <f t="shared" ref="F30:O30" si="16">F29*$C$30</f>
        <v>62.967007081163068</v>
      </c>
      <c r="G30" s="84">
        <f t="shared" si="16"/>
        <v>-1.8221929188369563</v>
      </c>
      <c r="H30" s="84">
        <f t="shared" si="16"/>
        <v>8.9778070811630446</v>
      </c>
      <c r="I30" s="84">
        <f t="shared" si="16"/>
        <v>8.9778070811630641</v>
      </c>
      <c r="J30" s="84">
        <f t="shared" si="16"/>
        <v>8.9778070811630641</v>
      </c>
      <c r="K30" s="84">
        <f t="shared" si="16"/>
        <v>8.9778070811630641</v>
      </c>
      <c r="L30" s="84">
        <f t="shared" si="16"/>
        <v>8.9778070811630641</v>
      </c>
      <c r="M30" s="84">
        <f t="shared" si="16"/>
        <v>8.9778070811630641</v>
      </c>
      <c r="N30" s="84">
        <f t="shared" si="16"/>
        <v>8.9778070811630641</v>
      </c>
      <c r="O30" s="84">
        <f t="shared" si="16"/>
        <v>8.9778070811630641</v>
      </c>
    </row>
    <row r="31" spans="1:15" ht="24" customHeight="1" x14ac:dyDescent="0.25">
      <c r="A31" s="205"/>
      <c r="B31" s="72" t="s">
        <v>50</v>
      </c>
      <c r="C31" s="90">
        <f>'PRESENTATION BP COMPLEMENTAIRE '!G23</f>
        <v>1.6199999999999999E-2</v>
      </c>
      <c r="D31" s="84">
        <f>D29*C31</f>
        <v>0</v>
      </c>
      <c r="E31" s="84">
        <f>E29*$C$31</f>
        <v>18.138790621744558</v>
      </c>
      <c r="F31" s="84">
        <f t="shared" ref="F31:O31" si="17">F29*$C$31</f>
        <v>94.450510621744584</v>
      </c>
      <c r="G31" s="84">
        <f t="shared" si="17"/>
        <v>-2.7332893782554342</v>
      </c>
      <c r="H31" s="84">
        <f t="shared" si="17"/>
        <v>13.466710621744564</v>
      </c>
      <c r="I31" s="84">
        <f t="shared" si="17"/>
        <v>13.466710621744594</v>
      </c>
      <c r="J31" s="84">
        <f t="shared" si="17"/>
        <v>13.466710621744594</v>
      </c>
      <c r="K31" s="84">
        <f t="shared" si="17"/>
        <v>13.466710621744594</v>
      </c>
      <c r="L31" s="84">
        <f t="shared" si="17"/>
        <v>13.466710621744594</v>
      </c>
      <c r="M31" s="84">
        <f t="shared" si="17"/>
        <v>13.466710621744594</v>
      </c>
      <c r="N31" s="84">
        <f t="shared" si="17"/>
        <v>13.466710621744594</v>
      </c>
      <c r="O31" s="84">
        <f t="shared" si="17"/>
        <v>13.466710621744594</v>
      </c>
    </row>
    <row r="32" spans="1:15" ht="24" customHeight="1" x14ac:dyDescent="0.25">
      <c r="A32" s="206" t="s">
        <v>56</v>
      </c>
      <c r="B32" s="192" t="s">
        <v>103</v>
      </c>
      <c r="C32" s="193"/>
      <c r="D32" s="84">
        <f>'SUIVI COTISATIONS RETRAITE'!I24</f>
        <v>0</v>
      </c>
      <c r="E32" s="84">
        <f>'SUIVI COTISATIONS RETRAITE'!I25</f>
        <v>1119.6784334410222</v>
      </c>
      <c r="F32" s="84">
        <f>'SUIVI COTISATIONS RETRAITE'!I26</f>
        <v>5830.2784334410244</v>
      </c>
      <c r="G32" s="84">
        <f>'SUIVI COTISATIONS RETRAITE'!I27</f>
        <v>-168.72156655897743</v>
      </c>
      <c r="H32" s="84">
        <f>'SUIVI COTISATIONS RETRAITE'!I28</f>
        <v>831.27843344102257</v>
      </c>
      <c r="I32" s="84">
        <f>'SUIVI COTISATIONS RETRAITE'!I29</f>
        <v>831.27843344102439</v>
      </c>
      <c r="J32" s="84">
        <f>'SUIVI COTISATIONS RETRAITE'!I31</f>
        <v>831.27843344102439</v>
      </c>
      <c r="K32" s="84">
        <f>'SUIVI COTISATIONS RETRAITE'!I31</f>
        <v>831.27843344102439</v>
      </c>
      <c r="L32" s="84">
        <f>'SUIVI COTISATIONS RETRAITE'!I32</f>
        <v>831.27843344102439</v>
      </c>
      <c r="M32" s="84">
        <f>'SUIVI COTISATIONS RETRAITE'!I33</f>
        <v>831.27843344102439</v>
      </c>
      <c r="N32" s="84">
        <f>'SUIVI COTISATIONS RETRAITE'!I34</f>
        <v>831.27843344102439</v>
      </c>
      <c r="O32" s="84">
        <f>'SUIVI COTISATIONS RETRAITE'!I35</f>
        <v>831.27843344102439</v>
      </c>
    </row>
    <row r="33" spans="1:15" ht="24" customHeight="1" x14ac:dyDescent="0.25">
      <c r="A33" s="207"/>
      <c r="B33" s="72" t="s">
        <v>54</v>
      </c>
      <c r="C33" s="90">
        <f>'PRESENTATION BP COMPLEMENTAIRE '!F24</f>
        <v>1.4E-3</v>
      </c>
      <c r="D33" s="84">
        <f>D32*C33</f>
        <v>0</v>
      </c>
      <c r="E33" s="84">
        <f>E32*$C$33</f>
        <v>1.5675498068174312</v>
      </c>
      <c r="F33" s="84">
        <f t="shared" ref="F33:O33" si="18">F32*$C$33</f>
        <v>8.1623898068174334</v>
      </c>
      <c r="G33" s="84">
        <f t="shared" si="18"/>
        <v>-0.23621019318256839</v>
      </c>
      <c r="H33" s="84">
        <f t="shared" si="18"/>
        <v>1.1637898068174315</v>
      </c>
      <c r="I33" s="84">
        <f t="shared" si="18"/>
        <v>1.1637898068174342</v>
      </c>
      <c r="J33" s="84">
        <f t="shared" si="18"/>
        <v>1.1637898068174342</v>
      </c>
      <c r="K33" s="84">
        <f t="shared" si="18"/>
        <v>1.1637898068174342</v>
      </c>
      <c r="L33" s="84">
        <f t="shared" si="18"/>
        <v>1.1637898068174342</v>
      </c>
      <c r="M33" s="84">
        <f t="shared" si="18"/>
        <v>1.1637898068174342</v>
      </c>
      <c r="N33" s="84">
        <f t="shared" si="18"/>
        <v>1.1637898068174342</v>
      </c>
      <c r="O33" s="84">
        <f t="shared" si="18"/>
        <v>1.1637898068174342</v>
      </c>
    </row>
    <row r="34" spans="1:15" ht="24" customHeight="1" x14ac:dyDescent="0.25">
      <c r="A34" s="208"/>
      <c r="B34" s="72" t="s">
        <v>50</v>
      </c>
      <c r="C34" s="90">
        <f>'PRESENTATION BP COMPLEMENTAIRE '!G24</f>
        <v>2.0999999999999999E-3</v>
      </c>
      <c r="D34" s="84">
        <f>D32*C34</f>
        <v>0</v>
      </c>
      <c r="E34" s="84">
        <f>E32*$C$34</f>
        <v>2.3513247102261463</v>
      </c>
      <c r="F34" s="84">
        <f t="shared" ref="F34:O34" si="19">F32*$C$34</f>
        <v>12.24358471022615</v>
      </c>
      <c r="G34" s="84">
        <f t="shared" si="19"/>
        <v>-0.35431528977385257</v>
      </c>
      <c r="H34" s="84">
        <f t="shared" si="19"/>
        <v>1.7456847102261472</v>
      </c>
      <c r="I34" s="84">
        <f t="shared" si="19"/>
        <v>1.745684710226151</v>
      </c>
      <c r="J34" s="84">
        <f t="shared" si="19"/>
        <v>1.745684710226151</v>
      </c>
      <c r="K34" s="84">
        <f t="shared" si="19"/>
        <v>1.745684710226151</v>
      </c>
      <c r="L34" s="84">
        <f t="shared" si="19"/>
        <v>1.745684710226151</v>
      </c>
      <c r="M34" s="84">
        <f t="shared" si="19"/>
        <v>1.745684710226151</v>
      </c>
      <c r="N34" s="84">
        <f t="shared" si="19"/>
        <v>1.745684710226151</v>
      </c>
      <c r="O34" s="84">
        <f t="shared" si="19"/>
        <v>1.745684710226151</v>
      </c>
    </row>
    <row r="35" spans="1:15" ht="24" customHeight="1" x14ac:dyDescent="0.25">
      <c r="A35" s="209" t="s">
        <v>57</v>
      </c>
      <c r="B35" s="192" t="s">
        <v>103</v>
      </c>
      <c r="C35" s="193"/>
      <c r="D35" s="94">
        <f>'SUIVI COTISATIONS RETRAITE'!K7</f>
        <v>0</v>
      </c>
      <c r="E35" s="94">
        <f>E26</f>
        <v>1119.6784334410222</v>
      </c>
      <c r="F35" s="94">
        <f t="shared" ref="F35:O35" si="20">F26</f>
        <v>5830.2784334410244</v>
      </c>
      <c r="G35" s="94">
        <f t="shared" si="20"/>
        <v>-168.72156655897743</v>
      </c>
      <c r="H35" s="94">
        <f t="shared" si="20"/>
        <v>831.27843344102257</v>
      </c>
      <c r="I35" s="94">
        <f t="shared" si="20"/>
        <v>831.27843344102439</v>
      </c>
      <c r="J35" s="94">
        <f t="shared" si="20"/>
        <v>831.27843344102439</v>
      </c>
      <c r="K35" s="94">
        <f t="shared" si="20"/>
        <v>831.27843344102439</v>
      </c>
      <c r="L35" s="94">
        <f t="shared" si="20"/>
        <v>831.27843344102439</v>
      </c>
      <c r="M35" s="94">
        <f t="shared" si="20"/>
        <v>831.27843344102439</v>
      </c>
      <c r="N35" s="94">
        <f t="shared" si="20"/>
        <v>831.27843344102439</v>
      </c>
      <c r="O35" s="94">
        <f t="shared" si="20"/>
        <v>831.27843344102439</v>
      </c>
    </row>
    <row r="36" spans="1:15" ht="24" customHeight="1" x14ac:dyDescent="0.25">
      <c r="A36" s="209"/>
      <c r="B36" s="72" t="s">
        <v>54</v>
      </c>
      <c r="C36" s="95">
        <f>C27+C30+C33</f>
        <v>9.8600000000000007E-2</v>
      </c>
      <c r="D36" s="94">
        <f>D35*$C$36</f>
        <v>0</v>
      </c>
      <c r="E36" s="94">
        <f t="shared" ref="E36:O36" si="21">E35*$C$36</f>
        <v>110.4002935372848</v>
      </c>
      <c r="F36" s="94">
        <f t="shared" si="21"/>
        <v>574.86545353728502</v>
      </c>
      <c r="G36" s="94">
        <f t="shared" si="21"/>
        <v>-16.635946462715175</v>
      </c>
      <c r="H36" s="94">
        <f t="shared" si="21"/>
        <v>81.964053537284826</v>
      </c>
      <c r="I36" s="94">
        <f t="shared" si="21"/>
        <v>81.964053537285011</v>
      </c>
      <c r="J36" s="94">
        <f t="shared" si="21"/>
        <v>81.964053537285011</v>
      </c>
      <c r="K36" s="94">
        <f t="shared" si="21"/>
        <v>81.964053537285011</v>
      </c>
      <c r="L36" s="94">
        <f t="shared" si="21"/>
        <v>81.964053537285011</v>
      </c>
      <c r="M36" s="94">
        <f t="shared" si="21"/>
        <v>81.964053537285011</v>
      </c>
      <c r="N36" s="94">
        <f t="shared" si="21"/>
        <v>81.964053537285011</v>
      </c>
      <c r="O36" s="94">
        <f t="shared" si="21"/>
        <v>81.964053537285011</v>
      </c>
    </row>
    <row r="37" spans="1:15" ht="32.25" customHeight="1" x14ac:dyDescent="0.25">
      <c r="A37" s="209"/>
      <c r="B37" s="72" t="s">
        <v>50</v>
      </c>
      <c r="C37" s="95">
        <f>C28+C31+C34</f>
        <v>0.14779999999999999</v>
      </c>
      <c r="D37" s="94">
        <f>D35*$C$37</f>
        <v>0</v>
      </c>
      <c r="E37" s="94">
        <f t="shared" ref="E37:O37" si="22">E35*$C$37</f>
        <v>165.48847246258308</v>
      </c>
      <c r="F37" s="94">
        <f t="shared" si="22"/>
        <v>861.71515246258332</v>
      </c>
      <c r="G37" s="94">
        <f t="shared" si="22"/>
        <v>-24.937047537416863</v>
      </c>
      <c r="H37" s="94">
        <f t="shared" si="22"/>
        <v>122.86295246258312</v>
      </c>
      <c r="I37" s="94">
        <f t="shared" si="22"/>
        <v>122.86295246258339</v>
      </c>
      <c r="J37" s="94">
        <f t="shared" si="22"/>
        <v>122.86295246258339</v>
      </c>
      <c r="K37" s="94">
        <f t="shared" si="22"/>
        <v>122.86295246258339</v>
      </c>
      <c r="L37" s="94">
        <f t="shared" si="22"/>
        <v>122.86295246258339</v>
      </c>
      <c r="M37" s="94">
        <f t="shared" si="22"/>
        <v>122.86295246258339</v>
      </c>
      <c r="N37" s="94">
        <f t="shared" si="22"/>
        <v>122.86295246258339</v>
      </c>
      <c r="O37" s="94">
        <f t="shared" si="22"/>
        <v>122.86295246258339</v>
      </c>
    </row>
    <row r="40" spans="1:15" x14ac:dyDescent="0.25">
      <c r="A40" t="s">
        <v>109</v>
      </c>
    </row>
  </sheetData>
  <mergeCells count="23">
    <mergeCell ref="B29:C29"/>
    <mergeCell ref="B32:C32"/>
    <mergeCell ref="B35:C35"/>
    <mergeCell ref="A29:A31"/>
    <mergeCell ref="A32:A34"/>
    <mergeCell ref="A35:A37"/>
    <mergeCell ref="B20:C20"/>
    <mergeCell ref="B23:C23"/>
    <mergeCell ref="A23:A25"/>
    <mergeCell ref="A20:A22"/>
    <mergeCell ref="B26:C26"/>
    <mergeCell ref="A26:A28"/>
    <mergeCell ref="A11:A13"/>
    <mergeCell ref="B11:C11"/>
    <mergeCell ref="A14:A16"/>
    <mergeCell ref="A17:A19"/>
    <mergeCell ref="B14:C14"/>
    <mergeCell ref="B17:C17"/>
    <mergeCell ref="C4:E4"/>
    <mergeCell ref="F4:H4"/>
    <mergeCell ref="I4:K4"/>
    <mergeCell ref="L4:N4"/>
    <mergeCell ref="C5:C6"/>
  </mergeCells>
  <phoneticPr fontId="26" type="noConversion"/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2C29-5D8F-4E57-B014-4D5D7F2F6C26}">
  <dimension ref="A1:O36"/>
  <sheetViews>
    <sheetView topLeftCell="A19" workbookViewId="0">
      <selection activeCell="E22" sqref="E22"/>
    </sheetView>
  </sheetViews>
  <sheetFormatPr baseColWidth="10" defaultColWidth="11.42578125" defaultRowHeight="15" x14ac:dyDescent="0.25"/>
  <cols>
    <col min="1" max="1" width="23.28515625" customWidth="1"/>
    <col min="4" max="11" width="13.140625" customWidth="1"/>
    <col min="12" max="12" width="14.85546875" customWidth="1"/>
    <col min="13" max="13" width="13.140625" customWidth="1"/>
    <col min="14" max="14" width="14.42578125" customWidth="1"/>
    <col min="15" max="15" width="16.140625" customWidth="1"/>
  </cols>
  <sheetData>
    <row r="1" spans="1:15" ht="24.75" customHeight="1" x14ac:dyDescent="0.25">
      <c r="B1" s="231" t="s">
        <v>143</v>
      </c>
      <c r="C1" s="231"/>
      <c r="D1" s="231"/>
      <c r="E1" s="231"/>
      <c r="F1" s="231"/>
      <c r="G1" s="231"/>
      <c r="H1" s="231"/>
      <c r="I1" s="231"/>
      <c r="J1" s="231"/>
      <c r="K1" s="231"/>
    </row>
    <row r="3" spans="1:15" ht="47.25" customHeight="1" x14ac:dyDescent="0.25">
      <c r="C3" s="176" t="s">
        <v>15</v>
      </c>
      <c r="D3" s="176"/>
      <c r="E3" s="176"/>
      <c r="F3" s="177" t="s">
        <v>51</v>
      </c>
      <c r="G3" s="178"/>
      <c r="H3" s="179"/>
      <c r="I3" s="177" t="s">
        <v>52</v>
      </c>
      <c r="J3" s="178"/>
      <c r="K3" s="179"/>
      <c r="L3" s="180" t="s">
        <v>53</v>
      </c>
      <c r="M3" s="181"/>
      <c r="N3" s="182"/>
    </row>
    <row r="4" spans="1:15" ht="30.75" customHeight="1" x14ac:dyDescent="0.25">
      <c r="C4" s="183" t="s">
        <v>103</v>
      </c>
      <c r="D4" s="86" t="s">
        <v>54</v>
      </c>
      <c r="E4" s="86" t="s">
        <v>50</v>
      </c>
      <c r="F4" s="87" t="s">
        <v>103</v>
      </c>
      <c r="G4" s="87" t="s">
        <v>54</v>
      </c>
      <c r="H4" s="87" t="s">
        <v>50</v>
      </c>
      <c r="I4" s="87" t="s">
        <v>103</v>
      </c>
      <c r="J4" s="87" t="s">
        <v>54</v>
      </c>
      <c r="K4" s="87" t="s">
        <v>50</v>
      </c>
      <c r="L4" s="87" t="s">
        <v>103</v>
      </c>
      <c r="M4" s="87" t="s">
        <v>54</v>
      </c>
      <c r="N4" s="87" t="s">
        <v>50</v>
      </c>
    </row>
    <row r="5" spans="1:15" ht="30.75" customHeight="1" x14ac:dyDescent="0.25">
      <c r="C5" s="183"/>
      <c r="D5" s="88">
        <f>'PRESENTATION BP COMPLEMENTAIRE '!D16</f>
        <v>3.15E-2</v>
      </c>
      <c r="E5" s="88">
        <f>'PRESENTATION BP COMPLEMENTAIRE '!E16</f>
        <v>4.7199999999999999E-2</v>
      </c>
      <c r="F5" s="88"/>
      <c r="G5" s="88">
        <f>'PRESENTATION BP COMPLEMENTAIRE '!D17</f>
        <v>8.6E-3</v>
      </c>
      <c r="H5" s="88">
        <f>'PRESENTATION BP COMPLEMENTAIRE '!E17</f>
        <v>1.29E-2</v>
      </c>
      <c r="I5" s="88"/>
      <c r="J5" s="88">
        <f>'PRESENTATION BP COMPLEMENTAIRE '!F18</f>
        <v>1.4E-3</v>
      </c>
      <c r="K5" s="88">
        <f>'PRESENTATION BP COMPLEMENTAIRE '!G18</f>
        <v>2.0999999999999999E-3</v>
      </c>
      <c r="L5" s="88"/>
      <c r="M5" s="87"/>
      <c r="N5" s="87"/>
    </row>
    <row r="6" spans="1:15" x14ac:dyDescent="0.25">
      <c r="A6" s="1" t="s">
        <v>110</v>
      </c>
    </row>
    <row r="7" spans="1:15" x14ac:dyDescent="0.25">
      <c r="B7" s="1"/>
      <c r="C7" s="1"/>
      <c r="I7">
        <f>'SUIVI COTISATIONS RETRAITE'!G24</f>
        <v>0</v>
      </c>
    </row>
    <row r="8" spans="1:15" ht="0.75" customHeight="1" x14ac:dyDescent="0.25">
      <c r="B8" s="1"/>
      <c r="C8" s="1"/>
    </row>
    <row r="9" spans="1:15" ht="30.75" customHeight="1" x14ac:dyDescent="0.25">
      <c r="B9" s="68"/>
      <c r="C9" s="68"/>
      <c r="D9" s="67" t="s">
        <v>105</v>
      </c>
      <c r="E9" s="67" t="s">
        <v>106</v>
      </c>
      <c r="F9" s="67" t="s">
        <v>81</v>
      </c>
      <c r="G9" s="67" t="s">
        <v>82</v>
      </c>
      <c r="H9" s="67" t="s">
        <v>83</v>
      </c>
      <c r="I9" s="67" t="s">
        <v>84</v>
      </c>
      <c r="J9" s="67" t="s">
        <v>85</v>
      </c>
      <c r="K9" s="67" t="s">
        <v>86</v>
      </c>
      <c r="L9" s="67" t="s">
        <v>87</v>
      </c>
      <c r="M9" s="67" t="s">
        <v>88</v>
      </c>
      <c r="N9" s="67" t="s">
        <v>89</v>
      </c>
      <c r="O9" s="67" t="s">
        <v>90</v>
      </c>
    </row>
    <row r="10" spans="1:15" ht="38.25" hidden="1" customHeight="1" x14ac:dyDescent="0.25">
      <c r="A10" s="184" t="s">
        <v>15</v>
      </c>
      <c r="B10" s="214" t="s">
        <v>103</v>
      </c>
      <c r="C10" s="214"/>
      <c r="D10" s="84">
        <f>'SUIVI COTISATIONS RETRAITE'!G7</f>
        <v>2293.4</v>
      </c>
      <c r="E10" s="84">
        <f>'SUIVI COTISATIONS RETRAITE'!G8</f>
        <v>4880.3215665589778</v>
      </c>
      <c r="F10" s="84">
        <f>'SUIVI COTISATIONS RETRAITE'!G9</f>
        <v>3168.7215665589774</v>
      </c>
      <c r="G10" s="84">
        <f>'SUIVI COTISATIONS RETRAITE'!G10</f>
        <v>3168.7215665589774</v>
      </c>
      <c r="H10" s="84">
        <f>'SUIVI COTISATIONS RETRAITE'!G11</f>
        <v>3168.7215665589774</v>
      </c>
      <c r="I10" s="84">
        <f>'SUIVI COTISATIONS RETRAITE'!G12</f>
        <v>3168.7215665589756</v>
      </c>
      <c r="J10" s="84">
        <f>'SUIVI COTISATIONS RETRAITE'!G13</f>
        <v>3168.7215665589756</v>
      </c>
      <c r="K10" s="84">
        <f>'SUIVI COTISATIONS RETRAITE'!G14</f>
        <v>3168.7215665589756</v>
      </c>
      <c r="L10" s="84">
        <f>'SUIVI COTISATIONS RETRAITE'!G15</f>
        <v>3168.7215665589756</v>
      </c>
      <c r="M10" s="84">
        <f>'SUIVI COTISATIONS RETRAITE'!G16</f>
        <v>3168.7215665589756</v>
      </c>
      <c r="N10" s="84">
        <f>'SUIVI COTISATIONS RETRAITE'!G17</f>
        <v>3168.7215665589756</v>
      </c>
      <c r="O10" s="84">
        <f>'SUIVI COTISATIONS RETRAITE'!G18</f>
        <v>3168.7215665589756</v>
      </c>
    </row>
    <row r="11" spans="1:15" ht="28.5" hidden="1" customHeight="1" x14ac:dyDescent="0.25">
      <c r="A11" s="184"/>
      <c r="B11" s="89" t="s">
        <v>54</v>
      </c>
      <c r="C11" s="70">
        <f>D5</f>
        <v>3.15E-2</v>
      </c>
      <c r="D11" s="84">
        <f>D10*C11</f>
        <v>72.242100000000008</v>
      </c>
      <c r="E11" s="84">
        <f>E10*C11</f>
        <v>153.73012934660781</v>
      </c>
      <c r="F11" s="84">
        <f>F10*$C$11</f>
        <v>99.814729346607791</v>
      </c>
      <c r="G11" s="84">
        <f t="shared" ref="G11:O11" si="0">G10*$C$11</f>
        <v>99.814729346607791</v>
      </c>
      <c r="H11" s="84">
        <f t="shared" si="0"/>
        <v>99.814729346607791</v>
      </c>
      <c r="I11" s="84">
        <f t="shared" si="0"/>
        <v>99.814729346607734</v>
      </c>
      <c r="J11" s="84">
        <f t="shared" si="0"/>
        <v>99.814729346607734</v>
      </c>
      <c r="K11" s="84">
        <f t="shared" si="0"/>
        <v>99.814729346607734</v>
      </c>
      <c r="L11" s="84">
        <f t="shared" si="0"/>
        <v>99.814729346607734</v>
      </c>
      <c r="M11" s="84">
        <f t="shared" si="0"/>
        <v>99.814729346607734</v>
      </c>
      <c r="N11" s="84">
        <f t="shared" si="0"/>
        <v>99.814729346607734</v>
      </c>
      <c r="O11" s="84">
        <f t="shared" si="0"/>
        <v>99.814729346607734</v>
      </c>
    </row>
    <row r="12" spans="1:15" ht="28.5" hidden="1" customHeight="1" x14ac:dyDescent="0.25">
      <c r="A12" s="184"/>
      <c r="B12" s="89" t="s">
        <v>50</v>
      </c>
      <c r="C12" s="70">
        <f>E5</f>
        <v>4.7199999999999999E-2</v>
      </c>
      <c r="D12" s="84">
        <f>D10*C12</f>
        <v>108.24848</v>
      </c>
      <c r="E12" s="84">
        <f>E10*$C$12</f>
        <v>230.35117794158376</v>
      </c>
      <c r="F12" s="84">
        <f t="shared" ref="F12:O12" si="1">F10*$C$12</f>
        <v>149.56365794158373</v>
      </c>
      <c r="G12" s="84">
        <f t="shared" si="1"/>
        <v>149.56365794158373</v>
      </c>
      <c r="H12" s="84">
        <f t="shared" si="1"/>
        <v>149.56365794158373</v>
      </c>
      <c r="I12" s="84">
        <f t="shared" si="1"/>
        <v>149.56365794158364</v>
      </c>
      <c r="J12" s="84">
        <f t="shared" si="1"/>
        <v>149.56365794158364</v>
      </c>
      <c r="K12" s="84">
        <f t="shared" si="1"/>
        <v>149.56365794158364</v>
      </c>
      <c r="L12" s="84">
        <f t="shared" si="1"/>
        <v>149.56365794158364</v>
      </c>
      <c r="M12" s="84">
        <f t="shared" si="1"/>
        <v>149.56365794158364</v>
      </c>
      <c r="N12" s="84">
        <f t="shared" si="1"/>
        <v>149.56365794158364</v>
      </c>
      <c r="O12" s="84">
        <f t="shared" si="1"/>
        <v>149.56365794158364</v>
      </c>
    </row>
    <row r="13" spans="1:15" ht="24" hidden="1" customHeight="1" x14ac:dyDescent="0.25">
      <c r="A13" s="186" t="s">
        <v>51</v>
      </c>
      <c r="B13" s="212" t="s">
        <v>103</v>
      </c>
      <c r="C13" s="213"/>
      <c r="D13" s="84">
        <f>'SUIVI COTISATIONS RETRAITE'!G7</f>
        <v>2293.4</v>
      </c>
      <c r="E13" s="84">
        <f>'SUIVI COTISATIONS RETRAITE'!G8</f>
        <v>4880.3215665589778</v>
      </c>
      <c r="F13" s="84">
        <f>F10</f>
        <v>3168.7215665589774</v>
      </c>
      <c r="G13" s="84">
        <f t="shared" ref="G13:O13" si="2">G10</f>
        <v>3168.7215665589774</v>
      </c>
      <c r="H13" s="84">
        <f t="shared" si="2"/>
        <v>3168.7215665589774</v>
      </c>
      <c r="I13" s="84">
        <f t="shared" si="2"/>
        <v>3168.7215665589756</v>
      </c>
      <c r="J13" s="84">
        <f t="shared" si="2"/>
        <v>3168.7215665589756</v>
      </c>
      <c r="K13" s="84">
        <f t="shared" si="2"/>
        <v>3168.7215665589756</v>
      </c>
      <c r="L13" s="84">
        <f t="shared" si="2"/>
        <v>3168.7215665589756</v>
      </c>
      <c r="M13" s="84">
        <f t="shared" si="2"/>
        <v>3168.7215665589756</v>
      </c>
      <c r="N13" s="84">
        <f t="shared" si="2"/>
        <v>3168.7215665589756</v>
      </c>
      <c r="O13" s="84">
        <f t="shared" si="2"/>
        <v>3168.7215665589756</v>
      </c>
    </row>
    <row r="14" spans="1:15" ht="24" hidden="1" customHeight="1" x14ac:dyDescent="0.25">
      <c r="A14" s="187"/>
      <c r="B14" s="72" t="s">
        <v>54</v>
      </c>
      <c r="C14" s="70">
        <f>G5</f>
        <v>8.6E-3</v>
      </c>
      <c r="D14" s="84">
        <f>D13*C14</f>
        <v>19.723240000000001</v>
      </c>
      <c r="E14" s="84">
        <f>E13*$C$14</f>
        <v>41.970765472407209</v>
      </c>
      <c r="F14" s="84">
        <f t="shared" ref="F14:O14" si="3">F13*$C$14</f>
        <v>27.251005472407204</v>
      </c>
      <c r="G14" s="84">
        <f t="shared" si="3"/>
        <v>27.251005472407204</v>
      </c>
      <c r="H14" s="84">
        <f t="shared" si="3"/>
        <v>27.251005472407204</v>
      </c>
      <c r="I14" s="84">
        <f t="shared" si="3"/>
        <v>27.25100547240719</v>
      </c>
      <c r="J14" s="84">
        <f t="shared" si="3"/>
        <v>27.25100547240719</v>
      </c>
      <c r="K14" s="84">
        <f t="shared" si="3"/>
        <v>27.25100547240719</v>
      </c>
      <c r="L14" s="84">
        <f t="shared" si="3"/>
        <v>27.25100547240719</v>
      </c>
      <c r="M14" s="84">
        <f t="shared" si="3"/>
        <v>27.25100547240719</v>
      </c>
      <c r="N14" s="84">
        <f t="shared" si="3"/>
        <v>27.25100547240719</v>
      </c>
      <c r="O14" s="84">
        <f t="shared" si="3"/>
        <v>27.25100547240719</v>
      </c>
    </row>
    <row r="15" spans="1:15" ht="24" hidden="1" customHeight="1" x14ac:dyDescent="0.25">
      <c r="A15" s="188"/>
      <c r="B15" s="72" t="s">
        <v>50</v>
      </c>
      <c r="C15" s="70">
        <f>H5</f>
        <v>1.29E-2</v>
      </c>
      <c r="D15" s="84">
        <f>D13*C15</f>
        <v>29.584860000000003</v>
      </c>
      <c r="E15" s="84">
        <f>E13*$C$15</f>
        <v>62.956148208610813</v>
      </c>
      <c r="F15" s="84">
        <f t="shared" ref="F15:O15" si="4">F13*$C$15</f>
        <v>40.876508208610808</v>
      </c>
      <c r="G15" s="84">
        <f t="shared" si="4"/>
        <v>40.876508208610808</v>
      </c>
      <c r="H15" s="84">
        <f t="shared" si="4"/>
        <v>40.876508208610808</v>
      </c>
      <c r="I15" s="84">
        <f t="shared" si="4"/>
        <v>40.876508208610787</v>
      </c>
      <c r="J15" s="84">
        <f t="shared" si="4"/>
        <v>40.876508208610787</v>
      </c>
      <c r="K15" s="84">
        <f t="shared" si="4"/>
        <v>40.876508208610787</v>
      </c>
      <c r="L15" s="84">
        <f t="shared" si="4"/>
        <v>40.876508208610787</v>
      </c>
      <c r="M15" s="84">
        <f t="shared" si="4"/>
        <v>40.876508208610787</v>
      </c>
      <c r="N15" s="84">
        <f t="shared" si="4"/>
        <v>40.876508208610787</v>
      </c>
      <c r="O15" s="84">
        <f t="shared" si="4"/>
        <v>40.876508208610787</v>
      </c>
    </row>
    <row r="16" spans="1:15" ht="24" hidden="1" customHeight="1" x14ac:dyDescent="0.25">
      <c r="A16" s="189" t="s">
        <v>52</v>
      </c>
      <c r="B16" s="212" t="s">
        <v>103</v>
      </c>
      <c r="C16" s="213"/>
      <c r="D16" s="84">
        <f>'SUIVI COTISATIONS RETRAITE'!G24</f>
        <v>0</v>
      </c>
      <c r="E16" s="84">
        <f>'SUIVI COTISATIONS RETRAITE'!G24</f>
        <v>0</v>
      </c>
      <c r="F16" s="84">
        <f>'SUIVI COTISATIONS RETRAITE'!G26</f>
        <v>3168.7215665589774</v>
      </c>
      <c r="G16" s="84">
        <f>'SUIVI COTISATIONS RETRAITE'!G27</f>
        <v>3168.7215665589774</v>
      </c>
      <c r="H16" s="84">
        <f>'SUIVI COTISATIONS RETRAITE'!G28</f>
        <v>3168.7215665589774</v>
      </c>
      <c r="I16" s="84">
        <f>'SUIVI COTISATIONS RETRAITE'!G29</f>
        <v>3168.7215665589756</v>
      </c>
      <c r="J16" s="84">
        <f>'SUIVI COTISATIONS RETRAITE'!G30</f>
        <v>3168.7215665589756</v>
      </c>
      <c r="K16" s="84">
        <f>'SUIVI COTISATIONS RETRAITE'!G31</f>
        <v>3168.7215665589756</v>
      </c>
      <c r="L16" s="84">
        <f>'SUIVI COTISATIONS RETRAITE'!G32</f>
        <v>3168.7215665589756</v>
      </c>
      <c r="M16" s="84">
        <f>'SUIVI COTISATIONS RETRAITE'!G33</f>
        <v>3168.7215665589756</v>
      </c>
      <c r="N16" s="84">
        <f>'SUIVI COTISATIONS RETRAITE'!G34</f>
        <v>3168.7215665589756</v>
      </c>
      <c r="O16" s="84">
        <f>'SUIVI COTISATIONS RETRAITE'!G35</f>
        <v>3168.7215665589756</v>
      </c>
    </row>
    <row r="17" spans="1:15" ht="24" hidden="1" customHeight="1" x14ac:dyDescent="0.25">
      <c r="A17" s="190"/>
      <c r="B17" s="72" t="s">
        <v>54</v>
      </c>
      <c r="C17" s="70">
        <f>J5</f>
        <v>1.4E-3</v>
      </c>
      <c r="D17" s="84">
        <f>D16*C17</f>
        <v>0</v>
      </c>
      <c r="E17" s="84">
        <f>E16*$C$17</f>
        <v>0</v>
      </c>
      <c r="F17" s="84">
        <f t="shared" ref="F17:O17" si="5">F16*$C$17</f>
        <v>4.4362101931825686</v>
      </c>
      <c r="G17" s="84">
        <f t="shared" si="5"/>
        <v>4.4362101931825686</v>
      </c>
      <c r="H17" s="84">
        <f t="shared" si="5"/>
        <v>4.4362101931825686</v>
      </c>
      <c r="I17" s="84">
        <f t="shared" si="5"/>
        <v>4.4362101931825659</v>
      </c>
      <c r="J17" s="84">
        <f t="shared" si="5"/>
        <v>4.4362101931825659</v>
      </c>
      <c r="K17" s="84">
        <f t="shared" si="5"/>
        <v>4.4362101931825659</v>
      </c>
      <c r="L17" s="84">
        <f t="shared" si="5"/>
        <v>4.4362101931825659</v>
      </c>
      <c r="M17" s="84">
        <f t="shared" si="5"/>
        <v>4.4362101931825659</v>
      </c>
      <c r="N17" s="84">
        <f t="shared" si="5"/>
        <v>4.4362101931825659</v>
      </c>
      <c r="O17" s="84">
        <f t="shared" si="5"/>
        <v>4.4362101931825659</v>
      </c>
    </row>
    <row r="18" spans="1:15" ht="24" hidden="1" customHeight="1" x14ac:dyDescent="0.25">
      <c r="A18" s="191"/>
      <c r="B18" s="72" t="s">
        <v>50</v>
      </c>
      <c r="C18" s="70">
        <f>K5</f>
        <v>2.0999999999999999E-3</v>
      </c>
      <c r="D18" s="84">
        <f>D16*C18</f>
        <v>0</v>
      </c>
      <c r="E18" s="84">
        <f>E16*$C$18</f>
        <v>0</v>
      </c>
      <c r="F18" s="84">
        <f t="shared" ref="F18:O18" si="6">F16*$C$18</f>
        <v>6.6543152897738524</v>
      </c>
      <c r="G18" s="84">
        <f t="shared" si="6"/>
        <v>6.6543152897738524</v>
      </c>
      <c r="H18" s="84">
        <f t="shared" si="6"/>
        <v>6.6543152897738524</v>
      </c>
      <c r="I18" s="84">
        <f t="shared" si="6"/>
        <v>6.654315289773848</v>
      </c>
      <c r="J18" s="84">
        <f t="shared" si="6"/>
        <v>6.654315289773848</v>
      </c>
      <c r="K18" s="84">
        <f t="shared" si="6"/>
        <v>6.654315289773848</v>
      </c>
      <c r="L18" s="84">
        <f t="shared" si="6"/>
        <v>6.654315289773848</v>
      </c>
      <c r="M18" s="84">
        <f t="shared" si="6"/>
        <v>6.654315289773848</v>
      </c>
      <c r="N18" s="84">
        <f t="shared" si="6"/>
        <v>6.654315289773848</v>
      </c>
      <c r="O18" s="84">
        <f t="shared" si="6"/>
        <v>6.654315289773848</v>
      </c>
    </row>
    <row r="19" spans="1:15" ht="24" customHeight="1" x14ac:dyDescent="0.25">
      <c r="A19" s="197" t="s">
        <v>53</v>
      </c>
      <c r="B19" s="210" t="s">
        <v>103</v>
      </c>
      <c r="C19" s="211"/>
      <c r="D19" s="91">
        <f>D10</f>
        <v>2293.4</v>
      </c>
      <c r="E19" s="91">
        <f>E10</f>
        <v>4880.3215665589778</v>
      </c>
      <c r="F19" s="91">
        <f t="shared" ref="F19:O19" si="7">F10</f>
        <v>3168.7215665589774</v>
      </c>
      <c r="G19" s="91">
        <f t="shared" si="7"/>
        <v>3168.7215665589774</v>
      </c>
      <c r="H19" s="91">
        <f t="shared" si="7"/>
        <v>3168.7215665589774</v>
      </c>
      <c r="I19" s="91">
        <f t="shared" si="7"/>
        <v>3168.7215665589756</v>
      </c>
      <c r="J19" s="91">
        <f t="shared" si="7"/>
        <v>3168.7215665589756</v>
      </c>
      <c r="K19" s="91">
        <f t="shared" si="7"/>
        <v>3168.7215665589756</v>
      </c>
      <c r="L19" s="91">
        <f t="shared" si="7"/>
        <v>3168.7215665589756</v>
      </c>
      <c r="M19" s="91">
        <f t="shared" si="7"/>
        <v>3168.7215665589756</v>
      </c>
      <c r="N19" s="91">
        <f t="shared" si="7"/>
        <v>3168.7215665589756</v>
      </c>
      <c r="O19" s="91">
        <f t="shared" si="7"/>
        <v>3168.7215665589756</v>
      </c>
    </row>
    <row r="20" spans="1:15" ht="24" customHeight="1" x14ac:dyDescent="0.25">
      <c r="A20" s="198"/>
      <c r="B20" s="105" t="s">
        <v>54</v>
      </c>
      <c r="C20" s="92">
        <f>C11+C14</f>
        <v>4.0099999999999997E-2</v>
      </c>
      <c r="D20" s="106">
        <f>D11+D14+D17</f>
        <v>91.965340000000012</v>
      </c>
      <c r="E20" s="106">
        <f>E19*$C$20</f>
        <v>195.70089481901499</v>
      </c>
      <c r="F20" s="106">
        <f t="shared" ref="F20:O20" si="8">F19*$C$20</f>
        <v>127.06573481901498</v>
      </c>
      <c r="G20" s="106">
        <f t="shared" si="8"/>
        <v>127.06573481901498</v>
      </c>
      <c r="H20" s="106">
        <f t="shared" si="8"/>
        <v>127.06573481901498</v>
      </c>
      <c r="I20" s="106">
        <f t="shared" si="8"/>
        <v>127.06573481901491</v>
      </c>
      <c r="J20" s="106">
        <f t="shared" si="8"/>
        <v>127.06573481901491</v>
      </c>
      <c r="K20" s="106">
        <f t="shared" si="8"/>
        <v>127.06573481901491</v>
      </c>
      <c r="L20" s="106">
        <f t="shared" si="8"/>
        <v>127.06573481901491</v>
      </c>
      <c r="M20" s="106">
        <f t="shared" si="8"/>
        <v>127.06573481901491</v>
      </c>
      <c r="N20" s="106">
        <f t="shared" si="8"/>
        <v>127.06573481901491</v>
      </c>
      <c r="O20" s="106">
        <f t="shared" si="8"/>
        <v>127.06573481901491</v>
      </c>
    </row>
    <row r="21" spans="1:15" ht="24" customHeight="1" x14ac:dyDescent="0.25">
      <c r="A21" s="199"/>
      <c r="B21" s="105" t="s">
        <v>50</v>
      </c>
      <c r="C21" s="92">
        <f>C12+C15</f>
        <v>6.0100000000000001E-2</v>
      </c>
      <c r="D21" s="106">
        <f>D12+D15+D18</f>
        <v>137.83333999999999</v>
      </c>
      <c r="E21" s="106">
        <f>E19*$C$21</f>
        <v>293.30732615019457</v>
      </c>
      <c r="F21" s="106">
        <f t="shared" ref="F21:O21" si="9">F19*$C$21</f>
        <v>190.44016615019456</v>
      </c>
      <c r="G21" s="106">
        <f t="shared" si="9"/>
        <v>190.44016615019456</v>
      </c>
      <c r="H21" s="106">
        <f t="shared" si="9"/>
        <v>190.44016615019456</v>
      </c>
      <c r="I21" s="106">
        <f t="shared" si="9"/>
        <v>190.44016615019444</v>
      </c>
      <c r="J21" s="106">
        <f t="shared" si="9"/>
        <v>190.44016615019444</v>
      </c>
      <c r="K21" s="106">
        <f t="shared" si="9"/>
        <v>190.44016615019444</v>
      </c>
      <c r="L21" s="106">
        <f t="shared" si="9"/>
        <v>190.44016615019444</v>
      </c>
      <c r="M21" s="106">
        <f t="shared" si="9"/>
        <v>190.44016615019444</v>
      </c>
      <c r="N21" s="106">
        <f t="shared" si="9"/>
        <v>190.44016615019444</v>
      </c>
      <c r="O21" s="106">
        <f t="shared" si="9"/>
        <v>190.44016615019444</v>
      </c>
    </row>
    <row r="22" spans="1:15" ht="24" customHeight="1" x14ac:dyDescent="0.25">
      <c r="A22" s="194" t="s">
        <v>107</v>
      </c>
      <c r="B22" s="210" t="s">
        <v>103</v>
      </c>
      <c r="C22" s="211"/>
      <c r="D22" s="91">
        <f>'SUIVI COTISATIONS RETRAITE'!G24</f>
        <v>0</v>
      </c>
      <c r="E22" s="91">
        <f>'SUIVI COTISATIONS RETRAITE'!G25</f>
        <v>7173.7215665589774</v>
      </c>
      <c r="F22" s="91">
        <f>F16</f>
        <v>3168.7215665589774</v>
      </c>
      <c r="G22" s="91">
        <f t="shared" ref="G22:O22" si="10">G16</f>
        <v>3168.7215665589774</v>
      </c>
      <c r="H22" s="91">
        <f t="shared" si="10"/>
        <v>3168.7215665589774</v>
      </c>
      <c r="I22" s="91">
        <f t="shared" si="10"/>
        <v>3168.7215665589756</v>
      </c>
      <c r="J22" s="91">
        <f t="shared" si="10"/>
        <v>3168.7215665589756</v>
      </c>
      <c r="K22" s="91">
        <f t="shared" si="10"/>
        <v>3168.7215665589756</v>
      </c>
      <c r="L22" s="91">
        <f t="shared" si="10"/>
        <v>3168.7215665589756</v>
      </c>
      <c r="M22" s="91">
        <f t="shared" si="10"/>
        <v>3168.7215665589756</v>
      </c>
      <c r="N22" s="91">
        <f t="shared" si="10"/>
        <v>3168.7215665589756</v>
      </c>
      <c r="O22" s="91">
        <f t="shared" si="10"/>
        <v>3168.7215665589756</v>
      </c>
    </row>
    <row r="23" spans="1:15" ht="40.5" customHeight="1" x14ac:dyDescent="0.25">
      <c r="A23" s="195"/>
      <c r="B23" s="105" t="s">
        <v>54</v>
      </c>
      <c r="C23" s="92">
        <f>C17</f>
        <v>1.4E-3</v>
      </c>
      <c r="D23" s="106">
        <f>D22*$C$23</f>
        <v>0</v>
      </c>
      <c r="E23" s="106">
        <f>E22*$C$23</f>
        <v>10.043210193182569</v>
      </c>
      <c r="F23" s="106">
        <f t="shared" ref="F23:O23" si="11">F22*$C$23</f>
        <v>4.4362101931825686</v>
      </c>
      <c r="G23" s="106">
        <f t="shared" si="11"/>
        <v>4.4362101931825686</v>
      </c>
      <c r="H23" s="106">
        <f t="shared" si="11"/>
        <v>4.4362101931825686</v>
      </c>
      <c r="I23" s="106">
        <f t="shared" si="11"/>
        <v>4.4362101931825659</v>
      </c>
      <c r="J23" s="106">
        <f t="shared" si="11"/>
        <v>4.4362101931825659</v>
      </c>
      <c r="K23" s="106">
        <f t="shared" si="11"/>
        <v>4.4362101931825659</v>
      </c>
      <c r="L23" s="106">
        <f t="shared" si="11"/>
        <v>4.4362101931825659</v>
      </c>
      <c r="M23" s="106">
        <f t="shared" si="11"/>
        <v>4.4362101931825659</v>
      </c>
      <c r="N23" s="106">
        <f t="shared" si="11"/>
        <v>4.4362101931825659</v>
      </c>
      <c r="O23" s="106">
        <f t="shared" si="11"/>
        <v>4.4362101931825659</v>
      </c>
    </row>
    <row r="24" spans="1:15" ht="32.25" customHeight="1" x14ac:dyDescent="0.25">
      <c r="A24" s="196"/>
      <c r="B24" s="105" t="s">
        <v>50</v>
      </c>
      <c r="C24" s="92">
        <f>C18</f>
        <v>2.0999999999999999E-3</v>
      </c>
      <c r="D24" s="106">
        <f>D22*$C$24</f>
        <v>0</v>
      </c>
      <c r="E24" s="106">
        <f t="shared" ref="E24:O24" si="12">E22*$C$24</f>
        <v>15.064815289773852</v>
      </c>
      <c r="F24" s="106">
        <f t="shared" si="12"/>
        <v>6.6543152897738524</v>
      </c>
      <c r="G24" s="106">
        <f t="shared" si="12"/>
        <v>6.6543152897738524</v>
      </c>
      <c r="H24" s="106">
        <f t="shared" si="12"/>
        <v>6.6543152897738524</v>
      </c>
      <c r="I24" s="106">
        <f t="shared" si="12"/>
        <v>6.654315289773848</v>
      </c>
      <c r="J24" s="106">
        <f t="shared" si="12"/>
        <v>6.654315289773848</v>
      </c>
      <c r="K24" s="106">
        <f t="shared" si="12"/>
        <v>6.654315289773848</v>
      </c>
      <c r="L24" s="106">
        <f t="shared" si="12"/>
        <v>6.654315289773848</v>
      </c>
      <c r="M24" s="106">
        <f t="shared" si="12"/>
        <v>6.654315289773848</v>
      </c>
      <c r="N24" s="106">
        <f t="shared" si="12"/>
        <v>6.654315289773848</v>
      </c>
      <c r="O24" s="106">
        <f t="shared" si="12"/>
        <v>6.654315289773848</v>
      </c>
    </row>
    <row r="25" spans="1:15" ht="24" hidden="1" customHeight="1" x14ac:dyDescent="0.25">
      <c r="A25" s="200" t="s">
        <v>16</v>
      </c>
      <c r="B25" s="212" t="s">
        <v>108</v>
      </c>
      <c r="C25" s="213"/>
      <c r="D25" s="84"/>
      <c r="E25" s="84">
        <f>'SUIVI COTISATIONS RETRAITE'!I25</f>
        <v>1119.6784334410222</v>
      </c>
      <c r="F25" s="84">
        <f>'SUIVI COTISATIONS RETRAITE'!K9</f>
        <v>5830.2784334410244</v>
      </c>
      <c r="G25" s="84">
        <f>'SUIVI COTISATIONS RETRAITE'!K10</f>
        <v>-168.72156655897743</v>
      </c>
      <c r="H25" s="84">
        <f>'SUIVI COTISATIONS RETRAITE'!K11</f>
        <v>831.27843344102257</v>
      </c>
      <c r="I25" s="84">
        <f>'SUIVI COTISATIONS RETRAITE'!K12</f>
        <v>831.27843344102439</v>
      </c>
      <c r="J25" s="84">
        <f>'SUIVI COTISATIONS RETRAITE'!K13</f>
        <v>831.27843344102439</v>
      </c>
      <c r="K25" s="84">
        <f>'SUIVI COTISATIONS RETRAITE'!K14</f>
        <v>831.27843344102439</v>
      </c>
      <c r="L25" s="84">
        <f>'SUIVI COTISATIONS RETRAITE'!K15</f>
        <v>831.27843344102439</v>
      </c>
      <c r="M25" s="84">
        <f>'SUIVI COTISATIONS RETRAITE'!K16</f>
        <v>831.27843344102439</v>
      </c>
      <c r="N25" s="84">
        <f>'SUIVI COTISATIONS RETRAITE'!K17</f>
        <v>831.27843344102439</v>
      </c>
      <c r="O25" s="84">
        <f>'SUIVI COTISATIONS RETRAITE'!K18</f>
        <v>831.27843344102439</v>
      </c>
    </row>
    <row r="26" spans="1:15" ht="24" hidden="1" customHeight="1" x14ac:dyDescent="0.25">
      <c r="A26" s="201"/>
      <c r="B26" s="72" t="s">
        <v>54</v>
      </c>
      <c r="C26" s="90">
        <f>'PRESENTATION BP COMPLEMENTAIRE '!F22</f>
        <v>8.6400000000000005E-2</v>
      </c>
      <c r="D26" s="84">
        <f>D25*C26</f>
        <v>0</v>
      </c>
      <c r="E26" s="84">
        <f>E25*$C$26</f>
        <v>96.74021664930433</v>
      </c>
      <c r="F26" s="84">
        <f t="shared" ref="F26:O26" si="13">F25*$C$26</f>
        <v>503.73605664930454</v>
      </c>
      <c r="G26" s="84">
        <f t="shared" si="13"/>
        <v>-14.577543350695651</v>
      </c>
      <c r="H26" s="84">
        <f t="shared" si="13"/>
        <v>71.822456649304357</v>
      </c>
      <c r="I26" s="84">
        <f t="shared" si="13"/>
        <v>71.822456649304513</v>
      </c>
      <c r="J26" s="84">
        <f t="shared" si="13"/>
        <v>71.822456649304513</v>
      </c>
      <c r="K26" s="84">
        <f t="shared" si="13"/>
        <v>71.822456649304513</v>
      </c>
      <c r="L26" s="84">
        <f t="shared" si="13"/>
        <v>71.822456649304513</v>
      </c>
      <c r="M26" s="84">
        <f t="shared" si="13"/>
        <v>71.822456649304513</v>
      </c>
      <c r="N26" s="84">
        <f t="shared" si="13"/>
        <v>71.822456649304513</v>
      </c>
      <c r="O26" s="84">
        <f t="shared" si="13"/>
        <v>71.822456649304513</v>
      </c>
    </row>
    <row r="27" spans="1:15" ht="24" hidden="1" customHeight="1" x14ac:dyDescent="0.25">
      <c r="A27" s="202"/>
      <c r="B27" s="72" t="s">
        <v>50</v>
      </c>
      <c r="C27" s="90">
        <f>'PRESENTATION BP COMPLEMENTAIRE '!G22</f>
        <v>0.1295</v>
      </c>
      <c r="D27" s="84">
        <f>D25*C27</f>
        <v>0</v>
      </c>
      <c r="E27" s="84">
        <f>E25*$C$27</f>
        <v>144.99835713061239</v>
      </c>
      <c r="F27" s="84">
        <f t="shared" ref="F27:O27" si="14">F25*$C$27</f>
        <v>755.02105713061269</v>
      </c>
      <c r="G27" s="84">
        <f t="shared" si="14"/>
        <v>-21.849442869387577</v>
      </c>
      <c r="H27" s="84">
        <f t="shared" si="14"/>
        <v>107.65055713061243</v>
      </c>
      <c r="I27" s="84">
        <f t="shared" si="14"/>
        <v>107.65055713061267</v>
      </c>
      <c r="J27" s="84">
        <f t="shared" si="14"/>
        <v>107.65055713061267</v>
      </c>
      <c r="K27" s="84">
        <f t="shared" si="14"/>
        <v>107.65055713061267</v>
      </c>
      <c r="L27" s="84">
        <f t="shared" si="14"/>
        <v>107.65055713061267</v>
      </c>
      <c r="M27" s="84">
        <f t="shared" si="14"/>
        <v>107.65055713061267</v>
      </c>
      <c r="N27" s="84">
        <f t="shared" si="14"/>
        <v>107.65055713061267</v>
      </c>
      <c r="O27" s="84">
        <f t="shared" si="14"/>
        <v>107.65055713061267</v>
      </c>
    </row>
    <row r="28" spans="1:15" ht="24" hidden="1" customHeight="1" x14ac:dyDescent="0.25">
      <c r="A28" s="203" t="s">
        <v>55</v>
      </c>
      <c r="B28" s="212" t="s">
        <v>108</v>
      </c>
      <c r="C28" s="213"/>
      <c r="D28" s="84">
        <f>'SUIVI COTISATIONS RETRAITE'!K7</f>
        <v>0</v>
      </c>
      <c r="E28" s="84">
        <f>'SUIVI COTISATIONS RETRAITE'!K8</f>
        <v>1119.6784334410222</v>
      </c>
      <c r="F28" s="84">
        <f>F25</f>
        <v>5830.2784334410244</v>
      </c>
      <c r="G28" s="84">
        <f t="shared" ref="G28:O28" si="15">G25</f>
        <v>-168.72156655897743</v>
      </c>
      <c r="H28" s="84">
        <f t="shared" si="15"/>
        <v>831.27843344102257</v>
      </c>
      <c r="I28" s="84">
        <f t="shared" si="15"/>
        <v>831.27843344102439</v>
      </c>
      <c r="J28" s="84">
        <f t="shared" si="15"/>
        <v>831.27843344102439</v>
      </c>
      <c r="K28" s="84">
        <f t="shared" si="15"/>
        <v>831.27843344102439</v>
      </c>
      <c r="L28" s="84">
        <f t="shared" si="15"/>
        <v>831.27843344102439</v>
      </c>
      <c r="M28" s="84">
        <f t="shared" si="15"/>
        <v>831.27843344102439</v>
      </c>
      <c r="N28" s="84">
        <f t="shared" si="15"/>
        <v>831.27843344102439</v>
      </c>
      <c r="O28" s="84">
        <f t="shared" si="15"/>
        <v>831.27843344102439</v>
      </c>
    </row>
    <row r="29" spans="1:15" ht="24" hidden="1" customHeight="1" x14ac:dyDescent="0.25">
      <c r="A29" s="204"/>
      <c r="B29" s="72" t="s">
        <v>54</v>
      </c>
      <c r="C29" s="90">
        <f>'PRESENTATION BP COMPLEMENTAIRE '!F23</f>
        <v>1.0800000000000001E-2</v>
      </c>
      <c r="D29" s="84">
        <f>D28*C29</f>
        <v>0</v>
      </c>
      <c r="E29" s="84">
        <f>E28*$C$29</f>
        <v>12.092527081163041</v>
      </c>
      <c r="F29" s="84">
        <f t="shared" ref="F29:O29" si="16">F28*$C$29</f>
        <v>62.967007081163068</v>
      </c>
      <c r="G29" s="84">
        <f t="shared" si="16"/>
        <v>-1.8221929188369563</v>
      </c>
      <c r="H29" s="84">
        <f t="shared" si="16"/>
        <v>8.9778070811630446</v>
      </c>
      <c r="I29" s="84">
        <f t="shared" si="16"/>
        <v>8.9778070811630641</v>
      </c>
      <c r="J29" s="84">
        <f t="shared" si="16"/>
        <v>8.9778070811630641</v>
      </c>
      <c r="K29" s="84">
        <f t="shared" si="16"/>
        <v>8.9778070811630641</v>
      </c>
      <c r="L29" s="84">
        <f t="shared" si="16"/>
        <v>8.9778070811630641</v>
      </c>
      <c r="M29" s="84">
        <f t="shared" si="16"/>
        <v>8.9778070811630641</v>
      </c>
      <c r="N29" s="84">
        <f t="shared" si="16"/>
        <v>8.9778070811630641</v>
      </c>
      <c r="O29" s="84">
        <f t="shared" si="16"/>
        <v>8.9778070811630641</v>
      </c>
    </row>
    <row r="30" spans="1:15" ht="24" hidden="1" customHeight="1" x14ac:dyDescent="0.25">
      <c r="A30" s="205"/>
      <c r="B30" s="72" t="s">
        <v>50</v>
      </c>
      <c r="C30" s="90">
        <f>'PRESENTATION BP COMPLEMENTAIRE '!G23</f>
        <v>1.6199999999999999E-2</v>
      </c>
      <c r="D30" s="84">
        <f>D28*C30</f>
        <v>0</v>
      </c>
      <c r="E30" s="84">
        <f>E28*$C$30</f>
        <v>18.138790621744558</v>
      </c>
      <c r="F30" s="84">
        <f t="shared" ref="F30:O30" si="17">F28*$C$30</f>
        <v>94.450510621744584</v>
      </c>
      <c r="G30" s="84">
        <f t="shared" si="17"/>
        <v>-2.7332893782554342</v>
      </c>
      <c r="H30" s="84">
        <f t="shared" si="17"/>
        <v>13.466710621744564</v>
      </c>
      <c r="I30" s="84">
        <f t="shared" si="17"/>
        <v>13.466710621744594</v>
      </c>
      <c r="J30" s="84">
        <f t="shared" si="17"/>
        <v>13.466710621744594</v>
      </c>
      <c r="K30" s="84">
        <f t="shared" si="17"/>
        <v>13.466710621744594</v>
      </c>
      <c r="L30" s="84">
        <f t="shared" si="17"/>
        <v>13.466710621744594</v>
      </c>
      <c r="M30" s="84">
        <f t="shared" si="17"/>
        <v>13.466710621744594</v>
      </c>
      <c r="N30" s="84">
        <f t="shared" si="17"/>
        <v>13.466710621744594</v>
      </c>
      <c r="O30" s="84">
        <f t="shared" si="17"/>
        <v>13.466710621744594</v>
      </c>
    </row>
    <row r="31" spans="1:15" ht="24" hidden="1" customHeight="1" x14ac:dyDescent="0.25">
      <c r="A31" s="206" t="s">
        <v>56</v>
      </c>
      <c r="B31" s="212" t="s">
        <v>108</v>
      </c>
      <c r="C31" s="213"/>
      <c r="D31" s="84">
        <f>'SUIVI COTISATIONS RETRAITE'!I24</f>
        <v>0</v>
      </c>
      <c r="E31" s="84">
        <f>'SUIVI COTISATIONS RETRAITE'!I25</f>
        <v>1119.6784334410222</v>
      </c>
      <c r="F31" s="84">
        <f>'SUIVI COTISATIONS RETRAITE'!I26</f>
        <v>5830.2784334410244</v>
      </c>
      <c r="G31" s="84">
        <f>'SUIVI COTISATIONS RETRAITE'!I27</f>
        <v>-168.72156655897743</v>
      </c>
      <c r="H31" s="84">
        <f>'SUIVI COTISATIONS RETRAITE'!I28</f>
        <v>831.27843344102257</v>
      </c>
      <c r="I31" s="84">
        <f>'SUIVI COTISATIONS RETRAITE'!I29</f>
        <v>831.27843344102439</v>
      </c>
      <c r="J31" s="84">
        <f>'SUIVI COTISATIONS RETRAITE'!I31</f>
        <v>831.27843344102439</v>
      </c>
      <c r="K31" s="84">
        <f>'SUIVI COTISATIONS RETRAITE'!I31</f>
        <v>831.27843344102439</v>
      </c>
      <c r="L31" s="84">
        <f>'SUIVI COTISATIONS RETRAITE'!I32</f>
        <v>831.27843344102439</v>
      </c>
      <c r="M31" s="84">
        <f>'SUIVI COTISATIONS RETRAITE'!I33</f>
        <v>831.27843344102439</v>
      </c>
      <c r="N31" s="84">
        <f>'SUIVI COTISATIONS RETRAITE'!I34</f>
        <v>831.27843344102439</v>
      </c>
      <c r="O31" s="84">
        <f>'SUIVI COTISATIONS RETRAITE'!I35</f>
        <v>831.27843344102439</v>
      </c>
    </row>
    <row r="32" spans="1:15" ht="24" hidden="1" customHeight="1" x14ac:dyDescent="0.25">
      <c r="A32" s="207"/>
      <c r="B32" s="72" t="s">
        <v>54</v>
      </c>
      <c r="C32" s="90">
        <f>'PRESENTATION BP COMPLEMENTAIRE '!F24</f>
        <v>1.4E-3</v>
      </c>
      <c r="D32" s="84">
        <f>D31*C32</f>
        <v>0</v>
      </c>
      <c r="E32" s="84">
        <f>E31*$C$32</f>
        <v>1.5675498068174312</v>
      </c>
      <c r="F32" s="84">
        <f t="shared" ref="F32:O32" si="18">F31*$C$32</f>
        <v>8.1623898068174334</v>
      </c>
      <c r="G32" s="84">
        <f t="shared" si="18"/>
        <v>-0.23621019318256839</v>
      </c>
      <c r="H32" s="84">
        <f t="shared" si="18"/>
        <v>1.1637898068174315</v>
      </c>
      <c r="I32" s="84">
        <f t="shared" si="18"/>
        <v>1.1637898068174342</v>
      </c>
      <c r="J32" s="84">
        <f t="shared" si="18"/>
        <v>1.1637898068174342</v>
      </c>
      <c r="K32" s="84">
        <f t="shared" si="18"/>
        <v>1.1637898068174342</v>
      </c>
      <c r="L32" s="84">
        <f t="shared" si="18"/>
        <v>1.1637898068174342</v>
      </c>
      <c r="M32" s="84">
        <f t="shared" si="18"/>
        <v>1.1637898068174342</v>
      </c>
      <c r="N32" s="84">
        <f t="shared" si="18"/>
        <v>1.1637898068174342</v>
      </c>
      <c r="O32" s="84">
        <f t="shared" si="18"/>
        <v>1.1637898068174342</v>
      </c>
    </row>
    <row r="33" spans="1:15" ht="24" hidden="1" customHeight="1" x14ac:dyDescent="0.25">
      <c r="A33" s="208"/>
      <c r="B33" s="72" t="s">
        <v>50</v>
      </c>
      <c r="C33" s="90">
        <f>'PRESENTATION BP COMPLEMENTAIRE '!G24</f>
        <v>2.0999999999999999E-3</v>
      </c>
      <c r="D33" s="84">
        <f>D31*C33</f>
        <v>0</v>
      </c>
      <c r="E33" s="84">
        <f>E31*$C$33</f>
        <v>2.3513247102261463</v>
      </c>
      <c r="F33" s="84">
        <f t="shared" ref="F33:O33" si="19">F31*$C$33</f>
        <v>12.24358471022615</v>
      </c>
      <c r="G33" s="84">
        <f t="shared" si="19"/>
        <v>-0.35431528977385257</v>
      </c>
      <c r="H33" s="84">
        <f t="shared" si="19"/>
        <v>1.7456847102261472</v>
      </c>
      <c r="I33" s="84">
        <f t="shared" si="19"/>
        <v>1.745684710226151</v>
      </c>
      <c r="J33" s="84">
        <f t="shared" si="19"/>
        <v>1.745684710226151</v>
      </c>
      <c r="K33" s="84">
        <f t="shared" si="19"/>
        <v>1.745684710226151</v>
      </c>
      <c r="L33" s="84">
        <f t="shared" si="19"/>
        <v>1.745684710226151</v>
      </c>
      <c r="M33" s="84">
        <f t="shared" si="19"/>
        <v>1.745684710226151</v>
      </c>
      <c r="N33" s="84">
        <f t="shared" si="19"/>
        <v>1.745684710226151</v>
      </c>
      <c r="O33" s="84">
        <f t="shared" si="19"/>
        <v>1.745684710226151</v>
      </c>
    </row>
    <row r="34" spans="1:15" ht="24" customHeight="1" x14ac:dyDescent="0.25">
      <c r="A34" s="209" t="s">
        <v>57</v>
      </c>
      <c r="B34" s="212" t="s">
        <v>108</v>
      </c>
      <c r="C34" s="213"/>
      <c r="D34" s="94">
        <f>'SUIVI COTISATIONS RETRAITE'!K7</f>
        <v>0</v>
      </c>
      <c r="E34" s="94">
        <f>E25</f>
        <v>1119.6784334410222</v>
      </c>
      <c r="F34" s="94">
        <f t="shared" ref="F34:O34" si="20">F25</f>
        <v>5830.2784334410244</v>
      </c>
      <c r="G34" s="94">
        <f t="shared" si="20"/>
        <v>-168.72156655897743</v>
      </c>
      <c r="H34" s="94">
        <f t="shared" si="20"/>
        <v>831.27843344102257</v>
      </c>
      <c r="I34" s="94">
        <f t="shared" si="20"/>
        <v>831.27843344102439</v>
      </c>
      <c r="J34" s="94">
        <f t="shared" si="20"/>
        <v>831.27843344102439</v>
      </c>
      <c r="K34" s="94">
        <f t="shared" si="20"/>
        <v>831.27843344102439</v>
      </c>
      <c r="L34" s="94">
        <f t="shared" si="20"/>
        <v>831.27843344102439</v>
      </c>
      <c r="M34" s="94">
        <f t="shared" si="20"/>
        <v>831.27843344102439</v>
      </c>
      <c r="N34" s="94">
        <f t="shared" si="20"/>
        <v>831.27843344102439</v>
      </c>
      <c r="O34" s="94">
        <f t="shared" si="20"/>
        <v>831.27843344102439</v>
      </c>
    </row>
    <row r="35" spans="1:15" ht="24" customHeight="1" x14ac:dyDescent="0.25">
      <c r="A35" s="209"/>
      <c r="B35" s="72" t="s">
        <v>54</v>
      </c>
      <c r="C35" s="95">
        <f>C26+C29+C32</f>
        <v>9.8600000000000007E-2</v>
      </c>
      <c r="D35" s="94">
        <f>D34*$C$35</f>
        <v>0</v>
      </c>
      <c r="E35" s="94">
        <f t="shared" ref="E35:O35" si="21">E34*$C$35</f>
        <v>110.4002935372848</v>
      </c>
      <c r="F35" s="94">
        <f t="shared" si="21"/>
        <v>574.86545353728502</v>
      </c>
      <c r="G35" s="94">
        <f t="shared" si="21"/>
        <v>-16.635946462715175</v>
      </c>
      <c r="H35" s="94">
        <f t="shared" si="21"/>
        <v>81.964053537284826</v>
      </c>
      <c r="I35" s="94">
        <f t="shared" si="21"/>
        <v>81.964053537285011</v>
      </c>
      <c r="J35" s="94">
        <f t="shared" si="21"/>
        <v>81.964053537285011</v>
      </c>
      <c r="K35" s="94">
        <f t="shared" si="21"/>
        <v>81.964053537285011</v>
      </c>
      <c r="L35" s="94">
        <f t="shared" si="21"/>
        <v>81.964053537285011</v>
      </c>
      <c r="M35" s="94">
        <f t="shared" si="21"/>
        <v>81.964053537285011</v>
      </c>
      <c r="N35" s="94">
        <f t="shared" si="21"/>
        <v>81.964053537285011</v>
      </c>
      <c r="O35" s="94">
        <f t="shared" si="21"/>
        <v>81.964053537285011</v>
      </c>
    </row>
    <row r="36" spans="1:15" ht="32.25" customHeight="1" x14ac:dyDescent="0.25">
      <c r="A36" s="209"/>
      <c r="B36" s="72" t="s">
        <v>50</v>
      </c>
      <c r="C36" s="95">
        <f>C27+C30+C33</f>
        <v>0.14779999999999999</v>
      </c>
      <c r="D36" s="94">
        <f>D34*$C$36</f>
        <v>0</v>
      </c>
      <c r="E36" s="94">
        <f t="shared" ref="E36:O36" si="22">E34*$C$36</f>
        <v>165.48847246258308</v>
      </c>
      <c r="F36" s="94">
        <f t="shared" si="22"/>
        <v>861.71515246258332</v>
      </c>
      <c r="G36" s="94">
        <f t="shared" si="22"/>
        <v>-24.937047537416863</v>
      </c>
      <c r="H36" s="94">
        <f t="shared" si="22"/>
        <v>122.86295246258312</v>
      </c>
      <c r="I36" s="94">
        <f t="shared" si="22"/>
        <v>122.86295246258339</v>
      </c>
      <c r="J36" s="94">
        <f t="shared" si="22"/>
        <v>122.86295246258339</v>
      </c>
      <c r="K36" s="94">
        <f t="shared" si="22"/>
        <v>122.86295246258339</v>
      </c>
      <c r="L36" s="94">
        <f t="shared" si="22"/>
        <v>122.86295246258339</v>
      </c>
      <c r="M36" s="94">
        <f t="shared" si="22"/>
        <v>122.86295246258339</v>
      </c>
      <c r="N36" s="94">
        <f t="shared" si="22"/>
        <v>122.86295246258339</v>
      </c>
      <c r="O36" s="94">
        <f t="shared" si="22"/>
        <v>122.86295246258339</v>
      </c>
    </row>
  </sheetData>
  <mergeCells count="24">
    <mergeCell ref="B1:K1"/>
    <mergeCell ref="L3:N3"/>
    <mergeCell ref="C4:C5"/>
    <mergeCell ref="A13:A15"/>
    <mergeCell ref="B13:C13"/>
    <mergeCell ref="A16:A18"/>
    <mergeCell ref="B16:C16"/>
    <mergeCell ref="A10:A12"/>
    <mergeCell ref="B10:C10"/>
    <mergeCell ref="C3:E3"/>
    <mergeCell ref="F3:H3"/>
    <mergeCell ref="I3:K3"/>
    <mergeCell ref="A19:A21"/>
    <mergeCell ref="B19:C19"/>
    <mergeCell ref="A31:A33"/>
    <mergeCell ref="B31:C31"/>
    <mergeCell ref="A34:A36"/>
    <mergeCell ref="B34:C34"/>
    <mergeCell ref="A22:A24"/>
    <mergeCell ref="B22:C22"/>
    <mergeCell ref="A25:A27"/>
    <mergeCell ref="B25:C25"/>
    <mergeCell ref="A28:A30"/>
    <mergeCell ref="B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31554-C69E-4D2C-9B2F-22446C8FC3E0}">
  <dimension ref="B3:G25"/>
  <sheetViews>
    <sheetView tabSelected="1" topLeftCell="A13" workbookViewId="0">
      <selection activeCell="F19" sqref="F19:G19"/>
    </sheetView>
  </sheetViews>
  <sheetFormatPr baseColWidth="10" defaultColWidth="11.42578125" defaultRowHeight="15" x14ac:dyDescent="0.25"/>
  <cols>
    <col min="2" max="2" width="17" customWidth="1"/>
    <col min="3" max="3" width="19.28515625" customWidth="1"/>
    <col min="4" max="7" width="19.140625" customWidth="1"/>
  </cols>
  <sheetData>
    <row r="3" spans="2:7" x14ac:dyDescent="0.25">
      <c r="B3" s="215" t="s">
        <v>111</v>
      </c>
      <c r="C3" s="216"/>
      <c r="D3" s="216"/>
      <c r="E3" s="216"/>
      <c r="F3" s="216"/>
      <c r="G3" s="217"/>
    </row>
    <row r="4" spans="2:7" ht="22.15" customHeight="1" x14ac:dyDescent="0.25">
      <c r="B4" s="218"/>
      <c r="C4" s="219"/>
      <c r="D4" s="219"/>
      <c r="E4" s="219"/>
      <c r="F4" s="219"/>
      <c r="G4" s="220"/>
    </row>
    <row r="5" spans="2:7" ht="15.75" x14ac:dyDescent="0.25">
      <c r="B5" s="66"/>
      <c r="C5" s="66"/>
      <c r="D5" s="66"/>
      <c r="E5" s="66"/>
      <c r="F5" s="66"/>
      <c r="G5" s="66"/>
    </row>
    <row r="6" spans="2:7" ht="15.75" x14ac:dyDescent="0.25">
      <c r="B6" s="66"/>
      <c r="C6" s="66"/>
      <c r="D6" s="66"/>
      <c r="E6" s="66"/>
      <c r="F6" s="66"/>
      <c r="G6" s="66"/>
    </row>
    <row r="7" spans="2:7" ht="15.75" x14ac:dyDescent="0.25">
      <c r="B7" s="66"/>
      <c r="C7" s="66"/>
      <c r="D7" s="66"/>
      <c r="E7" s="66"/>
      <c r="F7" s="66"/>
      <c r="G7" s="66"/>
    </row>
    <row r="8" spans="2:7" ht="15.75" x14ac:dyDescent="0.25">
      <c r="B8" s="66"/>
      <c r="C8" s="66"/>
      <c r="D8" s="66"/>
      <c r="E8" s="66"/>
      <c r="F8" s="66"/>
      <c r="G8" s="66"/>
    </row>
    <row r="9" spans="2:7" ht="15.75" x14ac:dyDescent="0.25">
      <c r="B9" s="66"/>
      <c r="C9" s="66"/>
      <c r="D9" s="66"/>
      <c r="E9" s="66"/>
      <c r="F9" s="66"/>
      <c r="G9" s="66"/>
    </row>
    <row r="10" spans="2:7" ht="15.75" x14ac:dyDescent="0.25">
      <c r="B10" s="66"/>
      <c r="C10" s="66"/>
      <c r="D10" s="66"/>
      <c r="E10" s="66"/>
      <c r="F10" s="66"/>
      <c r="G10" s="66"/>
    </row>
    <row r="11" spans="2:7" ht="15.75" x14ac:dyDescent="0.25">
      <c r="B11" s="66"/>
      <c r="C11" s="66"/>
      <c r="D11" s="66"/>
      <c r="E11" s="66"/>
      <c r="F11" s="66"/>
      <c r="G11" s="66"/>
    </row>
    <row r="12" spans="2:7" x14ac:dyDescent="0.25">
      <c r="B12" s="85"/>
      <c r="C12" s="85"/>
      <c r="D12" s="85"/>
      <c r="E12" s="85"/>
      <c r="F12" s="85"/>
      <c r="G12" s="85"/>
    </row>
    <row r="14" spans="2:7" ht="34.5" customHeight="1" x14ac:dyDescent="0.25">
      <c r="B14" s="66"/>
      <c r="C14" s="221" t="s">
        <v>103</v>
      </c>
      <c r="D14" s="232" t="s">
        <v>47</v>
      </c>
      <c r="E14" s="232"/>
      <c r="F14" s="233" t="s">
        <v>48</v>
      </c>
      <c r="G14" s="233"/>
    </row>
    <row r="15" spans="2:7" ht="23.25" customHeight="1" x14ac:dyDescent="0.25">
      <c r="B15" s="66"/>
      <c r="C15" s="222"/>
      <c r="D15" s="67" t="s">
        <v>49</v>
      </c>
      <c r="E15" s="67" t="s">
        <v>50</v>
      </c>
      <c r="F15" s="67" t="s">
        <v>49</v>
      </c>
      <c r="G15" s="67" t="s">
        <v>50</v>
      </c>
    </row>
    <row r="16" spans="2:7" ht="38.25" customHeight="1" x14ac:dyDescent="0.25">
      <c r="B16" s="69" t="s">
        <v>15</v>
      </c>
      <c r="C16" s="83" t="s">
        <v>112</v>
      </c>
      <c r="D16" s="70">
        <v>3.15E-2</v>
      </c>
      <c r="E16" s="71">
        <v>4.7199999999999999E-2</v>
      </c>
      <c r="F16" s="70">
        <v>3.15E-2</v>
      </c>
      <c r="G16" s="71">
        <v>4.7199999999999999E-2</v>
      </c>
    </row>
    <row r="17" spans="2:7" ht="29.25" customHeight="1" x14ac:dyDescent="0.25">
      <c r="B17" s="69" t="s">
        <v>51</v>
      </c>
      <c r="C17" s="83" t="s">
        <v>112</v>
      </c>
      <c r="D17" s="70">
        <v>8.6E-3</v>
      </c>
      <c r="E17" s="70">
        <v>1.29E-2</v>
      </c>
      <c r="F17" s="70">
        <v>8.6E-3</v>
      </c>
      <c r="G17" s="70">
        <v>1.29E-2</v>
      </c>
    </row>
    <row r="18" spans="2:7" ht="29.25" customHeight="1" x14ac:dyDescent="0.25">
      <c r="B18" s="69" t="s">
        <v>52</v>
      </c>
      <c r="C18" s="83" t="s">
        <v>112</v>
      </c>
      <c r="D18" s="72"/>
      <c r="E18" s="73"/>
      <c r="F18" s="70">
        <v>1.4E-3</v>
      </c>
      <c r="G18" s="70">
        <v>2.0999999999999999E-3</v>
      </c>
    </row>
    <row r="19" spans="2:7" ht="36.75" customHeight="1" x14ac:dyDescent="0.25">
      <c r="B19" s="97" t="s">
        <v>53</v>
      </c>
      <c r="C19" s="84"/>
      <c r="D19" s="234">
        <f>+D16+D17</f>
        <v>4.0099999999999997E-2</v>
      </c>
      <c r="E19" s="234">
        <f>+E16+E17</f>
        <v>6.0100000000000001E-2</v>
      </c>
      <c r="F19" s="235">
        <f>SUM(F16:F18)</f>
        <v>4.1499999999999995E-2</v>
      </c>
      <c r="G19" s="235">
        <f>SUM(G16:G18)</f>
        <v>6.2199999999999998E-2</v>
      </c>
    </row>
    <row r="20" spans="2:7" ht="15.75" customHeight="1" x14ac:dyDescent="0.25">
      <c r="B20" s="76"/>
      <c r="C20" s="76"/>
      <c r="D20" s="77"/>
      <c r="E20" s="77"/>
      <c r="F20" s="77"/>
      <c r="G20" s="77"/>
    </row>
    <row r="21" spans="2:7" ht="43.5" customHeight="1" x14ac:dyDescent="0.25">
      <c r="B21" s="66"/>
      <c r="C21" s="72" t="s">
        <v>103</v>
      </c>
      <c r="D21" s="66"/>
      <c r="E21" s="78"/>
      <c r="F21" s="67" t="s">
        <v>54</v>
      </c>
      <c r="G21" s="74" t="s">
        <v>50</v>
      </c>
    </row>
    <row r="22" spans="2:7" ht="49.5" customHeight="1" x14ac:dyDescent="0.25">
      <c r="B22" s="69" t="s">
        <v>16</v>
      </c>
      <c r="C22" s="69" t="s">
        <v>113</v>
      </c>
      <c r="D22" s="66"/>
      <c r="E22" s="78"/>
      <c r="F22" s="70">
        <v>8.6400000000000005E-2</v>
      </c>
      <c r="G22" s="70">
        <v>0.1295</v>
      </c>
    </row>
    <row r="23" spans="2:7" ht="49.5" customHeight="1" x14ac:dyDescent="0.25">
      <c r="B23" s="69" t="s">
        <v>55</v>
      </c>
      <c r="C23" s="69" t="s">
        <v>113</v>
      </c>
      <c r="D23" s="66"/>
      <c r="E23" s="78"/>
      <c r="F23" s="70">
        <v>1.0800000000000001E-2</v>
      </c>
      <c r="G23" s="70">
        <v>1.6199999999999999E-2</v>
      </c>
    </row>
    <row r="24" spans="2:7" ht="49.5" customHeight="1" x14ac:dyDescent="0.25">
      <c r="B24" s="69" t="s">
        <v>56</v>
      </c>
      <c r="C24" s="69" t="s">
        <v>113</v>
      </c>
      <c r="D24" s="66"/>
      <c r="E24" s="78"/>
      <c r="F24" s="70">
        <v>1.4E-3</v>
      </c>
      <c r="G24" s="70">
        <v>2.0999999999999999E-3</v>
      </c>
    </row>
    <row r="25" spans="2:7" ht="49.5" customHeight="1" x14ac:dyDescent="0.25">
      <c r="B25" s="93" t="s">
        <v>57</v>
      </c>
      <c r="C25" s="74" t="s">
        <v>113</v>
      </c>
      <c r="D25" s="66"/>
      <c r="E25" s="78"/>
      <c r="F25" s="96">
        <f>SUM(F22:F24)</f>
        <v>9.8600000000000007E-2</v>
      </c>
      <c r="G25" s="96">
        <f>SUM(G22:G24)</f>
        <v>0.14779999999999999</v>
      </c>
    </row>
  </sheetData>
  <mergeCells count="4">
    <mergeCell ref="B3:G4"/>
    <mergeCell ref="C14:C15"/>
    <mergeCell ref="D14:E14"/>
    <mergeCell ref="F14:G1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CONSEIL D UTILISATION </vt:lpstr>
      <vt:lpstr>TABLE  2026</vt:lpstr>
      <vt:lpstr>SUIVI COTISATIONS RETRAITE</vt:lpstr>
      <vt:lpstr>MATRICE PRESENTATION </vt:lpstr>
      <vt:lpstr>MATRICE ESSENTIEL </vt:lpstr>
      <vt:lpstr>PRESENTATION BP COMPLEMENTAIRE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cp:lastPrinted>2025-12-25T19:23:02Z</cp:lastPrinted>
  <dcterms:created xsi:type="dcterms:W3CDTF">2024-01-24T06:21:40Z</dcterms:created>
  <dcterms:modified xsi:type="dcterms:W3CDTF">2026-01-11T02:32:13Z</dcterms:modified>
  <cp:category/>
  <cp:contentStatus/>
</cp:coreProperties>
</file>